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44220" yWindow="0" windowWidth="17160" windowHeight="21000" activeTab="1"/>
  </bookViews>
  <sheets>
    <sheet name="Sheet1" sheetId="1" r:id="rId1"/>
    <sheet name="Sheet2" sheetId="2" r:id="rId2"/>
    <sheet name="Sheet3" sheetId="3" state="hidden" r:id="rId3"/>
    <sheet name="Sheet4" sheetId="4" state="hidden" r:id="rId4"/>
  </sheets>
  <externalReferences>
    <externalReference r:id="rId5"/>
  </externalReferences>
  <calcPr calcId="14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J34" i="2"/>
  <c r="J35" i="2"/>
  <c r="I40" i="2"/>
  <c r="N11" i="1"/>
  <c r="N10" i="1"/>
  <c r="N9" i="1"/>
  <c r="N8" i="1"/>
  <c r="N7" i="1"/>
  <c r="N6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33" i="1"/>
  <c r="N36" i="1"/>
  <c r="N34" i="1"/>
  <c r="L34" i="1"/>
  <c r="L36" i="1"/>
  <c r="L35" i="1"/>
  <c r="E6" i="1"/>
  <c r="A21" i="4"/>
  <c r="C76" i="2"/>
  <c r="A20" i="4"/>
  <c r="C75" i="2"/>
  <c r="A19" i="4"/>
  <c r="C74" i="2"/>
  <c r="A18" i="4"/>
  <c r="C73" i="2"/>
  <c r="A17" i="4"/>
  <c r="C72" i="2"/>
  <c r="A16" i="4"/>
  <c r="C71" i="2"/>
  <c r="A15" i="4"/>
  <c r="C70" i="2"/>
  <c r="A14" i="4"/>
  <c r="C69" i="2"/>
  <c r="A13" i="4"/>
  <c r="C68" i="2"/>
  <c r="A12" i="4"/>
  <c r="C67" i="2"/>
  <c r="A11" i="4"/>
  <c r="C66" i="2"/>
  <c r="A10" i="4"/>
  <c r="C65" i="2"/>
  <c r="A9" i="4"/>
  <c r="C64" i="2"/>
  <c r="A8" i="4"/>
  <c r="C63" i="2"/>
  <c r="A7" i="4"/>
  <c r="C62" i="2"/>
  <c r="A6" i="4"/>
  <c r="C61" i="2"/>
  <c r="A5" i="4"/>
  <c r="C60" i="2"/>
  <c r="A4" i="4"/>
  <c r="C59" i="2"/>
  <c r="A3" i="4"/>
  <c r="C58" i="2"/>
  <c r="A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F47" i="2"/>
  <c r="E46" i="2"/>
  <c r="F46" i="2"/>
  <c r="C57" i="2"/>
  <c r="E45" i="2"/>
  <c r="F45" i="2"/>
  <c r="E48" i="2"/>
  <c r="F48" i="2"/>
  <c r="J3" i="2"/>
  <c r="E47" i="2"/>
  <c r="H1" i="2"/>
  <c r="C1" i="2"/>
  <c r="H25" i="2"/>
  <c r="H26" i="2"/>
  <c r="H27" i="2"/>
  <c r="H28" i="2"/>
  <c r="H29" i="2"/>
  <c r="H30" i="2"/>
  <c r="H31" i="2"/>
  <c r="K31" i="2"/>
  <c r="K30" i="2"/>
  <c r="K29" i="2"/>
  <c r="K28" i="2"/>
  <c r="K27" i="2"/>
  <c r="K26" i="2"/>
  <c r="K25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C24" i="2"/>
  <c r="A25" i="2"/>
  <c r="C25" i="2"/>
  <c r="A26" i="2"/>
  <c r="C26" i="2"/>
  <c r="A27" i="2"/>
  <c r="C27" i="2"/>
  <c r="A28" i="2"/>
  <c r="C28" i="2"/>
  <c r="A29" i="2"/>
  <c r="C29" i="2"/>
  <c r="A30" i="2"/>
  <c r="C30" i="2"/>
  <c r="A31" i="2"/>
  <c r="C31" i="2"/>
  <c r="C6" i="2"/>
  <c r="A6" i="2"/>
  <c r="E31" i="1"/>
  <c r="G31" i="1"/>
  <c r="L31" i="1"/>
  <c r="N31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6" i="1"/>
  <c r="E36" i="1"/>
  <c r="N22" i="1"/>
  <c r="N27" i="1"/>
  <c r="N28" i="1"/>
  <c r="N29" i="1"/>
  <c r="N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  <c r="G23" i="1"/>
  <c r="G24" i="1"/>
  <c r="G25" i="1"/>
  <c r="G26" i="1"/>
  <c r="G27" i="1"/>
  <c r="G28" i="1"/>
  <c r="G29" i="1"/>
  <c r="G30" i="1"/>
  <c r="E35" i="1"/>
  <c r="E33" i="1"/>
  <c r="E29" i="1"/>
  <c r="L29" i="1"/>
  <c r="E30" i="1"/>
  <c r="L30" i="1"/>
  <c r="L25" i="1"/>
  <c r="L26" i="1"/>
  <c r="L27" i="1"/>
  <c r="L2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2"/>
  <c r="D18" i="2"/>
  <c r="F6" i="2"/>
  <c r="F10" i="2"/>
  <c r="F8" i="2"/>
  <c r="F7" i="2"/>
  <c r="D12" i="2"/>
  <c r="D13" i="2"/>
  <c r="D23" i="2"/>
  <c r="E34" i="1"/>
  <c r="D16" i="2"/>
  <c r="I29" i="2"/>
  <c r="I28" i="2"/>
  <c r="I26" i="2"/>
  <c r="I30" i="2"/>
  <c r="I27" i="2"/>
  <c r="I25" i="2"/>
  <c r="I31" i="2"/>
  <c r="D17" i="2"/>
  <c r="D31" i="2"/>
  <c r="D28" i="2"/>
  <c r="D20" i="2"/>
  <c r="D29" i="2"/>
  <c r="D26" i="2"/>
  <c r="D24" i="2"/>
  <c r="D22" i="2"/>
  <c r="D14" i="2"/>
  <c r="D10" i="2"/>
  <c r="D27" i="2"/>
  <c r="D15" i="2"/>
  <c r="D9" i="2"/>
  <c r="D6" i="2"/>
  <c r="D7" i="2"/>
  <c r="D8" i="2"/>
  <c r="D11" i="2"/>
  <c r="D19" i="2"/>
  <c r="D21" i="2"/>
  <c r="D25" i="2"/>
  <c r="D30" i="2"/>
  <c r="E34" i="2"/>
  <c r="E35" i="2"/>
</calcChain>
</file>

<file path=xl/connections.xml><?xml version="1.0" encoding="utf-8"?>
<connections xmlns="http://schemas.openxmlformats.org/spreadsheetml/2006/main">
  <connection id="1" sourceFile="\\gltsteve8\Users\gltsteve\Desktop\Shared Scans\Admin Documents\Crane Forms\Crane Average Rate.xlsx" keepAlive="1" name="Crane Average Rate" type="5" refreshedVersion="0" new="1" background="1">
    <dbPr connection="Provider=Microsoft.ACE.OLEDB.12.0;Password=&quot;&quot;;User ID=Admin;Data Source=\\gltsteve8\Users\gltsteve\Desktop\Shared Scans\Admin Documents\Crane Forms\Crane Average Rate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trait Ship$'" commandType="3"/>
  </connection>
</connections>
</file>

<file path=xl/sharedStrings.xml><?xml version="1.0" encoding="utf-8"?>
<sst xmlns="http://schemas.openxmlformats.org/spreadsheetml/2006/main" count="260" uniqueCount="120">
  <si>
    <t>Bay</t>
  </si>
  <si>
    <t>Containers</t>
  </si>
  <si>
    <t>Discharged</t>
  </si>
  <si>
    <t>Loaded</t>
  </si>
  <si>
    <t>Remaining</t>
  </si>
  <si>
    <t>Ship</t>
  </si>
  <si>
    <t>Ship ID</t>
  </si>
  <si>
    <t>To Load</t>
  </si>
  <si>
    <t>Hours</t>
  </si>
  <si>
    <t>Containers
Per Hour</t>
  </si>
  <si>
    <t>Vessel: Johannes S</t>
  </si>
  <si>
    <t>V. 050</t>
  </si>
  <si>
    <t xml:space="preserve">Sequence of Discharge and Load Back </t>
  </si>
  <si>
    <t>Date:</t>
  </si>
  <si>
    <t>DEC. 19, 2016</t>
  </si>
  <si>
    <t>Forward Gang</t>
  </si>
  <si>
    <t>1700 START</t>
  </si>
  <si>
    <t>Sequence</t>
  </si>
  <si>
    <t>Action</t>
  </si>
  <si>
    <t>Container</t>
  </si>
  <si>
    <t>Time(Hrs)</t>
  </si>
  <si>
    <t>Complete</t>
  </si>
  <si>
    <t>Meal Breaks:</t>
  </si>
  <si>
    <t>22 deck</t>
  </si>
  <si>
    <t>Discharge</t>
  </si>
  <si>
    <t xml:space="preserve">18 deck </t>
  </si>
  <si>
    <t>14 deck</t>
  </si>
  <si>
    <t xml:space="preserve">10 deck </t>
  </si>
  <si>
    <t>0110</t>
  </si>
  <si>
    <t>6 deck</t>
  </si>
  <si>
    <t>0320</t>
  </si>
  <si>
    <t xml:space="preserve">2 deck </t>
  </si>
  <si>
    <t>0410</t>
  </si>
  <si>
    <t>Remove Covers</t>
  </si>
  <si>
    <t>22 under</t>
  </si>
  <si>
    <t>Replace Covers</t>
  </si>
  <si>
    <t>Loadback Full</t>
  </si>
  <si>
    <t>0430</t>
  </si>
  <si>
    <t>18 under</t>
  </si>
  <si>
    <t>0800</t>
  </si>
  <si>
    <t>Loadback Empty</t>
  </si>
  <si>
    <t>working</t>
  </si>
  <si>
    <t>14 under</t>
  </si>
  <si>
    <t>Loadback</t>
  </si>
  <si>
    <t>23 full/18 empty</t>
  </si>
  <si>
    <t>10 under</t>
  </si>
  <si>
    <t xml:space="preserve">Loadback </t>
  </si>
  <si>
    <t>1 full/35 empty</t>
  </si>
  <si>
    <t xml:space="preserve"> Aft Gang</t>
  </si>
  <si>
    <t>44 deck</t>
  </si>
  <si>
    <t>38 deck</t>
  </si>
  <si>
    <t>34 deck</t>
  </si>
  <si>
    <t>30 deck</t>
  </si>
  <si>
    <t>0025</t>
  </si>
  <si>
    <t xml:space="preserve">26 deck </t>
  </si>
  <si>
    <t>0145</t>
  </si>
  <si>
    <t>0200</t>
  </si>
  <si>
    <t>26 under</t>
  </si>
  <si>
    <t>0625</t>
  </si>
  <si>
    <t>Repace Covers</t>
  </si>
  <si>
    <t>0640</t>
  </si>
  <si>
    <t>30 under</t>
  </si>
  <si>
    <t>34 under</t>
  </si>
  <si>
    <t>loadback</t>
  </si>
  <si>
    <t>34 loads 2empties</t>
  </si>
  <si>
    <t>Discharge Factor</t>
  </si>
  <si>
    <t>Load Factor</t>
  </si>
  <si>
    <t>Actual Time</t>
  </si>
  <si>
    <t>Estimated
Time</t>
  </si>
  <si>
    <r>
      <t>(</t>
    </r>
    <r>
      <rPr>
        <b/>
        <sz val="14"/>
        <color rgb="FFFF0000"/>
        <rFont val="Calibri"/>
        <family val="2"/>
        <scheme val="minor"/>
      </rPr>
      <t>+</t>
    </r>
    <r>
      <rPr>
        <b/>
        <sz val="14"/>
        <color theme="1"/>
        <rFont val="Calibri"/>
        <family val="2"/>
        <scheme val="minor"/>
      </rPr>
      <t>/-)Estimate</t>
    </r>
  </si>
  <si>
    <t>Hours
Remaining</t>
  </si>
  <si>
    <t>Load</t>
  </si>
  <si>
    <t>Estimated Hours</t>
  </si>
  <si>
    <t>Total Hours Remaining
Till Completion</t>
  </si>
  <si>
    <t>Total Meal Break Hours</t>
  </si>
  <si>
    <t>Total Number of Deck Covers</t>
  </si>
  <si>
    <t>dis</t>
  </si>
  <si>
    <t>Operators</t>
  </si>
  <si>
    <t>Op 1</t>
  </si>
  <si>
    <t>Op 2</t>
  </si>
  <si>
    <t>Op 3</t>
  </si>
  <si>
    <t>Op 4</t>
  </si>
  <si>
    <t>Dis</t>
  </si>
  <si>
    <t>Mike Alberta</t>
  </si>
  <si>
    <t>John Alberta</t>
  </si>
  <si>
    <t>Tony Razo</t>
  </si>
  <si>
    <t>Billy Fussell</t>
  </si>
  <si>
    <t>Date</t>
  </si>
  <si>
    <t>Crane</t>
  </si>
  <si>
    <t>Load
Back</t>
  </si>
  <si>
    <t>FWD
Crane
F</t>
  </si>
  <si>
    <t>AFT
Crane
A</t>
  </si>
  <si>
    <t>Total
Moves</t>
  </si>
  <si>
    <t>2D</t>
  </si>
  <si>
    <t>2L</t>
  </si>
  <si>
    <t>6D</t>
  </si>
  <si>
    <t>6L</t>
  </si>
  <si>
    <t>10D</t>
  </si>
  <si>
    <t>10L</t>
  </si>
  <si>
    <t>14D</t>
  </si>
  <si>
    <t>14L</t>
  </si>
  <si>
    <t>18D</t>
  </si>
  <si>
    <t>18L</t>
  </si>
  <si>
    <t>22D</t>
  </si>
  <si>
    <t>22L</t>
  </si>
  <si>
    <t>26D</t>
  </si>
  <si>
    <t>26L</t>
  </si>
  <si>
    <t>30D</t>
  </si>
  <si>
    <t>30L</t>
  </si>
  <si>
    <t>34D</t>
  </si>
  <si>
    <t>34L</t>
  </si>
  <si>
    <t>38D</t>
  </si>
  <si>
    <t>38L</t>
  </si>
  <si>
    <t>44D</t>
  </si>
  <si>
    <t>F</t>
  </si>
  <si>
    <t>A</t>
  </si>
  <si>
    <t>JOHANNES S</t>
  </si>
  <si>
    <t>JAN 30, 31 2017</t>
  </si>
  <si>
    <t>FWD Crane
Per Hour
Rate</t>
  </si>
  <si>
    <t>AFT Crane
Per Hour
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</si>
</sst>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3" borderId="2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2" borderId="2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textRotation="180"/>
    </xf>
    <xf numFmtId="0" fontId="0" fillId="0" borderId="0" xfId="0" applyAlignment="1" applyProtection="1">
      <alignment textRotation="180"/>
    </xf>
    <xf numFmtId="0" fontId="1" fillId="0" borderId="0" xfId="0" applyFont="1" applyAlignment="1" applyProtection="1">
      <alignment horizontal="center" textRotation="180" wrapText="1"/>
    </xf>
    <xf numFmtId="0" fontId="0" fillId="0" borderId="0" xfId="0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3" borderId="2" xfId="0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NumberFormat="1" applyAlignment="1">
      <alignment horizontal="right"/>
    </xf>
    <xf numFmtId="0" fontId="8" fillId="0" borderId="0" xfId="0" applyFont="1"/>
    <xf numFmtId="0" fontId="9" fillId="0" borderId="0" xfId="0" applyNumberFormat="1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5" xfId="0" applyNumberFormat="1" applyFont="1" applyBorder="1" applyAlignment="1">
      <alignment horizontal="right"/>
    </xf>
    <xf numFmtId="0" fontId="3" fillId="0" borderId="5" xfId="0" quotePrefix="1" applyNumberFormat="1" applyFont="1" applyBorder="1" applyAlignment="1">
      <alignment horizontal="right"/>
    </xf>
    <xf numFmtId="0" fontId="3" fillId="0" borderId="3" xfId="0" applyFont="1" applyBorder="1"/>
    <xf numFmtId="0" fontId="3" fillId="0" borderId="3" xfId="0" applyNumberFormat="1" applyFont="1" applyBorder="1" applyAlignment="1">
      <alignment horizontal="right"/>
    </xf>
    <xf numFmtId="0" fontId="3" fillId="0" borderId="6" xfId="0" applyFont="1" applyFill="1" applyBorder="1"/>
    <xf numFmtId="0" fontId="0" fillId="0" borderId="6" xfId="0" applyBorder="1"/>
    <xf numFmtId="0" fontId="0" fillId="0" borderId="6" xfId="0" applyNumberFormat="1" applyBorder="1" applyAlignment="1">
      <alignment horizontal="right"/>
    </xf>
    <xf numFmtId="0" fontId="3" fillId="0" borderId="7" xfId="0" applyFont="1" applyFill="1" applyBorder="1"/>
    <xf numFmtId="0" fontId="0" fillId="0" borderId="7" xfId="0" applyBorder="1"/>
    <xf numFmtId="0" fontId="0" fillId="0" borderId="7" xfId="0" applyNumberFormat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0" fontId="3" fillId="0" borderId="3" xfId="0" quotePrefix="1" applyNumberFormat="1" applyFont="1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Border="1" applyAlignment="1" applyProtection="1"/>
    <xf numFmtId="164" fontId="0" fillId="0" borderId="0" xfId="0" applyNumberFormat="1" applyFill="1" applyBorder="1" applyProtection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0" fillId="0" borderId="4" xfId="0" applyBorder="1" applyProtection="1"/>
    <xf numFmtId="0" fontId="0" fillId="0" borderId="16" xfId="0" applyBorder="1" applyProtection="1"/>
    <xf numFmtId="164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wrapText="1"/>
    </xf>
    <xf numFmtId="0" fontId="0" fillId="0" borderId="16" xfId="0" applyBorder="1" applyAlignment="1" applyProtection="1">
      <alignment wrapText="1"/>
    </xf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/>
    <xf numFmtId="164" fontId="0" fillId="2" borderId="2" xfId="0" applyNumberFormat="1" applyFill="1" applyBorder="1" applyProtection="1"/>
    <xf numFmtId="0" fontId="0" fillId="2" borderId="2" xfId="0" applyFill="1" applyBorder="1" applyProtection="1"/>
    <xf numFmtId="0" fontId="0" fillId="0" borderId="2" xfId="0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0" fillId="0" borderId="0" xfId="0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4" borderId="18" xfId="0" applyFill="1" applyBorder="1" applyAlignment="1" applyProtection="1">
      <alignment horizontal="right" vertical="center" wrapText="1"/>
    </xf>
    <xf numFmtId="0" fontId="0" fillId="4" borderId="21" xfId="0" applyFill="1" applyBorder="1" applyAlignment="1" applyProtection="1">
      <alignment horizontal="right" vertical="center" wrapText="1"/>
    </xf>
    <xf numFmtId="0" fontId="0" fillId="5" borderId="18" xfId="0" applyFill="1" applyBorder="1" applyAlignment="1" applyProtection="1">
      <alignment horizontal="right" vertical="center" wrapText="1"/>
    </xf>
    <xf numFmtId="0" fontId="0" fillId="5" borderId="21" xfId="0" applyFill="1" applyBorder="1" applyAlignment="1" applyProtection="1">
      <alignment horizontal="right" vertical="center" wrapText="1"/>
    </xf>
    <xf numFmtId="0" fontId="0" fillId="4" borderId="17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 vertical="center" wrapText="1"/>
    </xf>
    <xf numFmtId="0" fontId="0" fillId="4" borderId="20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/>
    </xf>
    <xf numFmtId="0" fontId="0" fillId="5" borderId="19" xfId="0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0" fillId="4" borderId="22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 wrapText="1"/>
    </xf>
    <xf numFmtId="0" fontId="0" fillId="5" borderId="17" xfId="0" applyFill="1" applyBorder="1" applyAlignment="1" applyProtection="1">
      <alignment horizontal="center" wrapText="1"/>
    </xf>
    <xf numFmtId="0" fontId="0" fillId="4" borderId="23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1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15" fontId="0" fillId="0" borderId="0" xfId="0" applyNumberFormat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connections" Target="connections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ane%20Average%20R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rait Ship"/>
      <sheetName val="Strait Chart"/>
      <sheetName val="Other Ships"/>
      <sheetName val="Other Ships Chart"/>
      <sheetName val="Sheet5"/>
      <sheetName val="Sheet1"/>
    </sheetNames>
    <sheetDataSet>
      <sheetData sheetId="0">
        <row r="1">
          <cell r="Q1" t="str">
            <v>Mike Alberta</v>
          </cell>
          <cell r="S1" t="str">
            <v>John Alberta</v>
          </cell>
          <cell r="U1" t="str">
            <v>Billy Fussell</v>
          </cell>
          <cell r="W1" t="str">
            <v>Lue Naylor</v>
          </cell>
          <cell r="Y1" t="str">
            <v>Larry Schmidt</v>
          </cell>
          <cell r="AA1" t="str">
            <v>Darrell Singleton</v>
          </cell>
          <cell r="AC1" t="str">
            <v>Joe Butler</v>
          </cell>
          <cell r="AE1" t="str">
            <v>Gary Ruple</v>
          </cell>
          <cell r="AG1" t="str">
            <v>Beano Kidd</v>
          </cell>
          <cell r="AI1" t="str">
            <v>Mike Hickman</v>
          </cell>
          <cell r="AK1" t="str">
            <v>Tony Razo</v>
          </cell>
          <cell r="AM1" t="str">
            <v>Kurt Jones</v>
          </cell>
          <cell r="AO1" t="str">
            <v>Curt Burg</v>
          </cell>
          <cell r="AQ1" t="str">
            <v>Joe Razo</v>
          </cell>
        </row>
        <row r="3">
          <cell r="A3" t="e">
            <v>#DIV/0!</v>
          </cell>
          <cell r="B3" t="e">
            <v>#DIV/0!</v>
          </cell>
        </row>
        <row r="4">
          <cell r="A4" t="e">
            <v>#DIV/0!</v>
          </cell>
          <cell r="B4" t="e">
            <v>#DIV/0!</v>
          </cell>
        </row>
        <row r="5">
          <cell r="A5" t="e">
            <v>#DIV/0!</v>
          </cell>
          <cell r="B5" t="e">
            <v>#DIV/0!</v>
          </cell>
        </row>
        <row r="6">
          <cell r="A6" t="e">
            <v>#DIV/0!</v>
          </cell>
          <cell r="B6" t="e">
            <v>#DIV/0!</v>
          </cell>
        </row>
        <row r="7">
          <cell r="A7" t="e">
            <v>#DIV/0!</v>
          </cell>
          <cell r="B7" t="e">
            <v>#DIV/0!</v>
          </cell>
        </row>
        <row r="8">
          <cell r="A8" t="e">
            <v>#DIV/0!</v>
          </cell>
          <cell r="B8" t="e">
            <v>#DIV/0!</v>
          </cell>
        </row>
        <row r="9">
          <cell r="A9">
            <v>25.506216696269984</v>
          </cell>
          <cell r="B9">
            <v>22.820143884892087</v>
          </cell>
        </row>
        <row r="10">
          <cell r="A10">
            <v>25.192629815745391</v>
          </cell>
          <cell r="B10">
            <v>20.154241645244216</v>
          </cell>
        </row>
        <row r="11">
          <cell r="A11">
            <v>17.2</v>
          </cell>
          <cell r="B11">
            <v>11.555555555555555</v>
          </cell>
        </row>
        <row r="12">
          <cell r="A12">
            <v>22.074074074074073</v>
          </cell>
          <cell r="B12">
            <v>19.404255319148938</v>
          </cell>
        </row>
        <row r="13">
          <cell r="A13">
            <v>10.545454545454545</v>
          </cell>
          <cell r="B13" t="e">
            <v>#DIV/0!</v>
          </cell>
        </row>
        <row r="14">
          <cell r="A14">
            <v>19.25</v>
          </cell>
          <cell r="B14">
            <v>15.875</v>
          </cell>
        </row>
        <row r="15">
          <cell r="A15" t="e">
            <v>#DIV/0!</v>
          </cell>
          <cell r="B15" t="e">
            <v>#DIV/0!</v>
          </cell>
        </row>
        <row r="16">
          <cell r="A16">
            <v>17.333333333333332</v>
          </cell>
          <cell r="B16">
            <v>13.523809523809524</v>
          </cell>
        </row>
        <row r="17">
          <cell r="A17">
            <v>8.5714285714285712</v>
          </cell>
          <cell r="B17">
            <v>9.3333333333333339</v>
          </cell>
        </row>
        <row r="18">
          <cell r="A18">
            <v>13.789473684210526</v>
          </cell>
          <cell r="B18">
            <v>15.238095238095237</v>
          </cell>
        </row>
        <row r="19">
          <cell r="A19">
            <v>22.612244897959183</v>
          </cell>
          <cell r="B19">
            <v>18.756756756756758</v>
          </cell>
        </row>
        <row r="20">
          <cell r="A20">
            <v>20</v>
          </cell>
          <cell r="B20">
            <v>17.444444444444443</v>
          </cell>
        </row>
        <row r="21">
          <cell r="A21">
            <v>19.5</v>
          </cell>
          <cell r="B21">
            <v>17.727272727272727</v>
          </cell>
        </row>
        <row r="22">
          <cell r="A22">
            <v>22.758620689655171</v>
          </cell>
          <cell r="B22">
            <v>17.93548387096774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4" zoomScale="125" zoomScaleNormal="125" zoomScalePageLayoutView="125" workbookViewId="0">
      <selection activeCell="M16" sqref="M16"/>
    </sheetView>
  </sheetViews>
  <sheetFormatPr baseColWidth="10" defaultColWidth="8.83203125" defaultRowHeight="15" x14ac:dyDescent="0"/>
  <cols>
    <col min="1" max="1" width="5.5" style="2" customWidth="1"/>
    <col min="2" max="2" width="6.1640625" style="2" bestFit="1" customWidth="1"/>
    <col min="3" max="3" width="5.1640625" style="2" customWidth="1"/>
    <col min="4" max="4" width="5.1640625" style="2" bestFit="1" customWidth="1"/>
    <col min="5" max="5" width="4.5" style="2" bestFit="1" customWidth="1"/>
    <col min="6" max="6" width="5.83203125" style="2" customWidth="1"/>
    <col min="7" max="8" width="7.1640625" style="2" customWidth="1"/>
    <col min="9" max="9" width="6.1640625" style="2" customWidth="1"/>
    <col min="10" max="10" width="5.1640625" style="2" customWidth="1"/>
    <col min="11" max="11" width="5.6640625" style="2" customWidth="1"/>
    <col min="12" max="12" width="4.5" style="2" bestFit="1" customWidth="1"/>
    <col min="13" max="13" width="5.83203125" style="2" customWidth="1"/>
    <col min="14" max="14" width="7.6640625" style="2" bestFit="1" customWidth="1"/>
    <col min="15" max="15" width="0.6640625" style="2" customWidth="1"/>
    <col min="16" max="16384" width="8.83203125" style="2"/>
  </cols>
  <sheetData>
    <row r="1" spans="1:15" ht="20">
      <c r="B1" s="7" t="s">
        <v>5</v>
      </c>
      <c r="C1" s="91" t="s">
        <v>116</v>
      </c>
      <c r="D1" s="91"/>
      <c r="E1" s="91"/>
      <c r="F1" s="91"/>
      <c r="H1" s="48"/>
      <c r="I1" s="7" t="s">
        <v>87</v>
      </c>
      <c r="J1" s="91" t="s">
        <v>117</v>
      </c>
      <c r="K1" s="91"/>
      <c r="L1" s="91"/>
      <c r="M1" s="91"/>
    </row>
    <row r="2" spans="1:15" ht="9" customHeight="1" thickBot="1">
      <c r="B2" s="7"/>
      <c r="C2" s="66"/>
      <c r="D2" s="66"/>
      <c r="E2" s="66"/>
      <c r="F2" s="66"/>
      <c r="H2" s="48"/>
      <c r="I2" s="7"/>
      <c r="J2" s="66"/>
      <c r="K2" s="66"/>
      <c r="L2" s="66"/>
      <c r="M2" s="66"/>
    </row>
    <row r="3" spans="1:15" ht="17.25" customHeight="1" thickBot="1">
      <c r="B3" s="92" t="s">
        <v>24</v>
      </c>
      <c r="C3" s="93"/>
      <c r="D3" s="93"/>
      <c r="E3" s="93"/>
      <c r="F3" s="93"/>
      <c r="G3" s="94"/>
      <c r="H3" s="48"/>
      <c r="I3" s="92" t="s">
        <v>43</v>
      </c>
      <c r="J3" s="93"/>
      <c r="K3" s="93"/>
      <c r="L3" s="93"/>
      <c r="M3" s="93"/>
      <c r="N3" s="94"/>
    </row>
    <row r="4" spans="1:15" ht="9.75" customHeight="1">
      <c r="B4" s="7"/>
      <c r="C4" s="66"/>
      <c r="D4" s="66"/>
      <c r="E4" s="66"/>
      <c r="F4" s="66"/>
      <c r="H4" s="48"/>
      <c r="I4" s="7"/>
      <c r="J4" s="66"/>
      <c r="K4" s="66"/>
      <c r="L4" s="66"/>
      <c r="M4" s="66"/>
    </row>
    <row r="5" spans="1:15" ht="71">
      <c r="A5" s="8" t="s">
        <v>88</v>
      </c>
      <c r="B5" s="8" t="s">
        <v>0</v>
      </c>
      <c r="C5" s="8" t="s">
        <v>1</v>
      </c>
      <c r="D5" s="8" t="s">
        <v>2</v>
      </c>
      <c r="E5" s="8" t="s">
        <v>4</v>
      </c>
      <c r="F5" s="8" t="s">
        <v>8</v>
      </c>
      <c r="G5" s="10" t="s">
        <v>9</v>
      </c>
      <c r="H5" s="10"/>
      <c r="I5" s="8" t="s">
        <v>88</v>
      </c>
      <c r="J5" s="8" t="s">
        <v>7</v>
      </c>
      <c r="K5" s="8" t="s">
        <v>3</v>
      </c>
      <c r="L5" s="8" t="s">
        <v>4</v>
      </c>
      <c r="M5" s="8" t="s">
        <v>8</v>
      </c>
      <c r="N5" s="10" t="s">
        <v>9</v>
      </c>
      <c r="O5" s="9"/>
    </row>
    <row r="6" spans="1:15">
      <c r="A6" s="5" t="s">
        <v>114</v>
      </c>
      <c r="B6" s="5" t="s">
        <v>93</v>
      </c>
      <c r="C6" s="65">
        <v>8</v>
      </c>
      <c r="D6" s="65"/>
      <c r="E6" s="3">
        <f>C6-D6</f>
        <v>8</v>
      </c>
      <c r="F6" s="1"/>
      <c r="G6" s="12">
        <f>IFERROR(D6/F6,0)</f>
        <v>0</v>
      </c>
      <c r="H6" s="67"/>
      <c r="I6" s="68" t="s">
        <v>114</v>
      </c>
      <c r="J6" s="65">
        <v>65</v>
      </c>
      <c r="K6" s="1">
        <v>25</v>
      </c>
      <c r="L6" s="3">
        <f>J6-K6</f>
        <v>40</v>
      </c>
      <c r="M6" s="1"/>
      <c r="N6" s="12">
        <f>IFERROR(K6/M6,0)</f>
        <v>0</v>
      </c>
    </row>
    <row r="7" spans="1:15">
      <c r="A7" s="5" t="s">
        <v>114</v>
      </c>
      <c r="B7" s="5" t="s">
        <v>94</v>
      </c>
      <c r="C7" s="65">
        <v>0</v>
      </c>
      <c r="D7" s="65">
        <v>0</v>
      </c>
      <c r="E7" s="3">
        <f t="shared" ref="E7:E28" si="0">C7-D7</f>
        <v>0</v>
      </c>
      <c r="F7" s="1"/>
      <c r="G7" s="12">
        <f t="shared" ref="G7:G31" si="1">IFERROR(D7/F7,0)</f>
        <v>0</v>
      </c>
      <c r="H7" s="67"/>
      <c r="I7" s="68" t="s">
        <v>114</v>
      </c>
      <c r="J7" s="65">
        <v>65</v>
      </c>
      <c r="K7" s="1">
        <v>25</v>
      </c>
      <c r="L7" s="3">
        <f>J7-K7</f>
        <v>40</v>
      </c>
      <c r="M7" s="1"/>
      <c r="N7" s="12">
        <f>IFERROR(K7/M7,0)</f>
        <v>0</v>
      </c>
    </row>
    <row r="8" spans="1:15">
      <c r="A8" s="5" t="s">
        <v>114</v>
      </c>
      <c r="B8" s="5" t="s">
        <v>95</v>
      </c>
      <c r="C8" s="65">
        <v>34</v>
      </c>
      <c r="D8" s="65"/>
      <c r="E8" s="3">
        <f t="shared" si="0"/>
        <v>34</v>
      </c>
      <c r="F8" s="1"/>
      <c r="G8" s="12">
        <f t="shared" si="1"/>
        <v>0</v>
      </c>
      <c r="H8" s="67"/>
      <c r="I8" s="68" t="s">
        <v>114</v>
      </c>
      <c r="J8" s="65">
        <v>65</v>
      </c>
      <c r="K8" s="1">
        <v>25</v>
      </c>
      <c r="L8" s="3">
        <f>J8-K8</f>
        <v>40</v>
      </c>
      <c r="M8" s="1"/>
      <c r="N8" s="12">
        <f>IFERROR(K8/M8,0)</f>
        <v>0</v>
      </c>
    </row>
    <row r="9" spans="1:15">
      <c r="A9" s="5" t="s">
        <v>114</v>
      </c>
      <c r="B9" s="5" t="s">
        <v>96</v>
      </c>
      <c r="C9" s="65">
        <v>0</v>
      </c>
      <c r="D9" s="65">
        <v>0</v>
      </c>
      <c r="E9" s="3">
        <f t="shared" si="0"/>
        <v>0</v>
      </c>
      <c r="F9" s="1"/>
      <c r="G9" s="12">
        <f t="shared" si="1"/>
        <v>0</v>
      </c>
      <c r="H9" s="67"/>
      <c r="I9" s="68" t="s">
        <v>114</v>
      </c>
      <c r="J9" s="65">
        <v>656</v>
      </c>
      <c r="K9" s="1">
        <v>25</v>
      </c>
      <c r="L9" s="3">
        <f>J9-K9</f>
        <v>631</v>
      </c>
      <c r="M9" s="1"/>
      <c r="N9" s="12">
        <f>IFERROR(K9/M9,0)</f>
        <v>0</v>
      </c>
    </row>
    <row r="10" spans="1:15">
      <c r="A10" s="5" t="s">
        <v>114</v>
      </c>
      <c r="B10" s="5" t="s">
        <v>97</v>
      </c>
      <c r="C10" s="65">
        <v>34</v>
      </c>
      <c r="D10" s="65"/>
      <c r="E10" s="3">
        <f t="shared" si="0"/>
        <v>34</v>
      </c>
      <c r="F10" s="1"/>
      <c r="G10" s="12">
        <f t="shared" si="1"/>
        <v>0</v>
      </c>
      <c r="H10" s="67"/>
      <c r="I10" s="68" t="s">
        <v>114</v>
      </c>
      <c r="J10" s="65">
        <v>65</v>
      </c>
      <c r="K10" s="1">
        <v>25</v>
      </c>
      <c r="L10" s="3">
        <f>J10-K10</f>
        <v>40</v>
      </c>
      <c r="M10" s="1"/>
      <c r="N10" s="12">
        <f>IFERROR(K10/M10,0)</f>
        <v>0</v>
      </c>
    </row>
    <row r="11" spans="1:15">
      <c r="A11" s="5" t="s">
        <v>114</v>
      </c>
      <c r="B11" s="5" t="s">
        <v>98</v>
      </c>
      <c r="C11" s="65">
        <v>0</v>
      </c>
      <c r="D11" s="65">
        <v>0</v>
      </c>
      <c r="E11" s="3">
        <f t="shared" si="0"/>
        <v>0</v>
      </c>
      <c r="F11" s="1"/>
      <c r="G11" s="12">
        <f t="shared" si="1"/>
        <v>0</v>
      </c>
      <c r="H11" s="67"/>
      <c r="I11" s="68" t="s">
        <v>114</v>
      </c>
      <c r="J11" s="65">
        <v>34</v>
      </c>
      <c r="K11" s="1">
        <v>25</v>
      </c>
      <c r="L11" s="3">
        <f>J11-K11</f>
        <v>9</v>
      </c>
      <c r="M11" s="1"/>
      <c r="N11" s="12">
        <f>IFERROR(K11/M11,0)</f>
        <v>0</v>
      </c>
    </row>
    <row r="12" spans="1:15">
      <c r="A12" s="5" t="s">
        <v>114</v>
      </c>
      <c r="B12" s="5" t="s">
        <v>99</v>
      </c>
      <c r="C12" s="65">
        <v>35</v>
      </c>
      <c r="D12" s="65"/>
      <c r="E12" s="3">
        <f t="shared" si="0"/>
        <v>35</v>
      </c>
      <c r="F12" s="1"/>
      <c r="G12" s="12">
        <f t="shared" si="1"/>
        <v>0</v>
      </c>
      <c r="H12" s="67"/>
      <c r="I12" s="68" t="s">
        <v>114</v>
      </c>
      <c r="J12" s="65">
        <v>654</v>
      </c>
      <c r="K12" s="1">
        <v>25</v>
      </c>
      <c r="L12" s="3">
        <f>J12-K12</f>
        <v>629</v>
      </c>
      <c r="M12" s="1"/>
      <c r="N12" s="12">
        <f t="shared" ref="N7:N31" si="2">IFERROR(K12/M12,0)</f>
        <v>0</v>
      </c>
    </row>
    <row r="13" spans="1:15">
      <c r="A13" s="5" t="s">
        <v>114</v>
      </c>
      <c r="B13" s="5" t="s">
        <v>100</v>
      </c>
      <c r="C13" s="65">
        <v>0</v>
      </c>
      <c r="D13" s="65">
        <v>0</v>
      </c>
      <c r="E13" s="3">
        <f t="shared" si="0"/>
        <v>0</v>
      </c>
      <c r="F13" s="1"/>
      <c r="G13" s="12">
        <f t="shared" si="1"/>
        <v>0</v>
      </c>
      <c r="H13" s="67"/>
      <c r="I13" s="68" t="s">
        <v>114</v>
      </c>
      <c r="J13" s="65">
        <v>345</v>
      </c>
      <c r="K13" s="1">
        <v>25</v>
      </c>
      <c r="L13" s="3">
        <f>J13-K13</f>
        <v>320</v>
      </c>
      <c r="M13" s="1"/>
      <c r="N13" s="12">
        <f t="shared" si="2"/>
        <v>0</v>
      </c>
    </row>
    <row r="14" spans="1:15">
      <c r="A14" s="5" t="s">
        <v>114</v>
      </c>
      <c r="B14" s="5" t="s">
        <v>101</v>
      </c>
      <c r="C14" s="65">
        <v>24</v>
      </c>
      <c r="D14" s="65"/>
      <c r="E14" s="3">
        <f t="shared" si="0"/>
        <v>24</v>
      </c>
      <c r="F14" s="1"/>
      <c r="G14" s="12">
        <f t="shared" si="1"/>
        <v>0</v>
      </c>
      <c r="H14" s="67"/>
      <c r="I14" s="68" t="s">
        <v>115</v>
      </c>
      <c r="J14" s="65">
        <v>45</v>
      </c>
      <c r="K14" s="1">
        <v>25</v>
      </c>
      <c r="L14" s="3">
        <f>J14-K14</f>
        <v>20</v>
      </c>
      <c r="M14" s="1"/>
      <c r="N14" s="12">
        <f t="shared" si="2"/>
        <v>0</v>
      </c>
    </row>
    <row r="15" spans="1:15">
      <c r="A15" s="5" t="s">
        <v>114</v>
      </c>
      <c r="B15" s="5" t="s">
        <v>102</v>
      </c>
      <c r="C15" s="65">
        <v>47</v>
      </c>
      <c r="D15" s="65"/>
      <c r="E15" s="3">
        <f t="shared" si="0"/>
        <v>47</v>
      </c>
      <c r="F15" s="1"/>
      <c r="G15" s="12">
        <f t="shared" si="1"/>
        <v>0</v>
      </c>
      <c r="H15" s="67"/>
      <c r="I15" s="68" t="s">
        <v>115</v>
      </c>
      <c r="J15" s="65">
        <v>345</v>
      </c>
      <c r="K15" s="1">
        <v>25</v>
      </c>
      <c r="L15" s="3">
        <f>J15-K15</f>
        <v>320</v>
      </c>
      <c r="M15" s="1"/>
      <c r="N15" s="12">
        <f t="shared" si="2"/>
        <v>0</v>
      </c>
    </row>
    <row r="16" spans="1:15">
      <c r="A16" s="5" t="s">
        <v>114</v>
      </c>
      <c r="B16" s="5" t="s">
        <v>103</v>
      </c>
      <c r="C16" s="65">
        <v>24</v>
      </c>
      <c r="D16" s="65"/>
      <c r="E16" s="3">
        <f t="shared" si="0"/>
        <v>24</v>
      </c>
      <c r="F16" s="1"/>
      <c r="G16" s="12">
        <f t="shared" si="1"/>
        <v>0</v>
      </c>
      <c r="H16" s="67"/>
      <c r="I16" s="68" t="s">
        <v>114</v>
      </c>
      <c r="J16" s="65">
        <v>654</v>
      </c>
      <c r="K16" s="1">
        <v>25</v>
      </c>
      <c r="L16" s="3">
        <f>J16-K16</f>
        <v>629</v>
      </c>
      <c r="M16" s="1"/>
      <c r="N16" s="12">
        <f t="shared" si="2"/>
        <v>0</v>
      </c>
    </row>
    <row r="17" spans="1:14">
      <c r="A17" s="5" t="s">
        <v>114</v>
      </c>
      <c r="B17" s="5" t="s">
        <v>104</v>
      </c>
      <c r="C17" s="65">
        <v>20</v>
      </c>
      <c r="D17" s="65"/>
      <c r="E17" s="3">
        <f t="shared" si="0"/>
        <v>20</v>
      </c>
      <c r="F17" s="1"/>
      <c r="G17" s="12">
        <f t="shared" si="1"/>
        <v>0</v>
      </c>
      <c r="H17" s="67"/>
      <c r="I17" s="68" t="s">
        <v>114</v>
      </c>
      <c r="J17" s="65">
        <v>345</v>
      </c>
      <c r="K17" s="1">
        <v>25</v>
      </c>
      <c r="L17" s="3">
        <f>J17-K17</f>
        <v>320</v>
      </c>
      <c r="M17" s="1"/>
      <c r="N17" s="12">
        <f t="shared" si="2"/>
        <v>0</v>
      </c>
    </row>
    <row r="18" spans="1:14">
      <c r="A18" s="5" t="s">
        <v>115</v>
      </c>
      <c r="B18" s="5" t="s">
        <v>105</v>
      </c>
      <c r="C18" s="65">
        <v>24</v>
      </c>
      <c r="D18" s="65"/>
      <c r="E18" s="3">
        <f t="shared" si="0"/>
        <v>24</v>
      </c>
      <c r="F18" s="1"/>
      <c r="G18" s="12">
        <f t="shared" si="1"/>
        <v>0</v>
      </c>
      <c r="H18" s="67"/>
      <c r="I18" s="68" t="s">
        <v>115</v>
      </c>
      <c r="J18" s="65">
        <v>546</v>
      </c>
      <c r="K18" s="1">
        <v>25</v>
      </c>
      <c r="L18" s="3">
        <f>J18-K18</f>
        <v>521</v>
      </c>
      <c r="M18" s="1"/>
      <c r="N18" s="12">
        <f t="shared" si="2"/>
        <v>0</v>
      </c>
    </row>
    <row r="19" spans="1:14">
      <c r="A19" s="5" t="s">
        <v>115</v>
      </c>
      <c r="B19" s="5" t="s">
        <v>106</v>
      </c>
      <c r="C19" s="65">
        <v>50</v>
      </c>
      <c r="D19" s="65"/>
      <c r="E19" s="3">
        <f t="shared" si="0"/>
        <v>50</v>
      </c>
      <c r="F19" s="1"/>
      <c r="G19" s="12">
        <f t="shared" si="1"/>
        <v>0</v>
      </c>
      <c r="H19" s="67"/>
      <c r="I19" s="68" t="s">
        <v>114</v>
      </c>
      <c r="J19" s="65">
        <v>345</v>
      </c>
      <c r="K19" s="1">
        <v>25</v>
      </c>
      <c r="L19" s="3">
        <f>J19-K19</f>
        <v>320</v>
      </c>
      <c r="M19" s="1"/>
      <c r="N19" s="12">
        <f>IFERROR(K19/M19,0)</f>
        <v>0</v>
      </c>
    </row>
    <row r="20" spans="1:14">
      <c r="A20" s="5" t="s">
        <v>115</v>
      </c>
      <c r="B20" s="5" t="s">
        <v>107</v>
      </c>
      <c r="C20" s="65">
        <v>29</v>
      </c>
      <c r="D20" s="65"/>
      <c r="E20" s="3">
        <f t="shared" si="0"/>
        <v>29</v>
      </c>
      <c r="F20" s="1"/>
      <c r="G20" s="12">
        <f t="shared" si="1"/>
        <v>0</v>
      </c>
      <c r="H20" s="67"/>
      <c r="I20" s="68" t="s">
        <v>115</v>
      </c>
      <c r="J20" s="65"/>
      <c r="K20" s="1"/>
      <c r="L20" s="3">
        <f>J20-K20</f>
        <v>0</v>
      </c>
      <c r="M20" s="1"/>
      <c r="N20" s="12">
        <f t="shared" si="2"/>
        <v>0</v>
      </c>
    </row>
    <row r="21" spans="1:14">
      <c r="A21" s="5" t="s">
        <v>115</v>
      </c>
      <c r="B21" s="5" t="s">
        <v>108</v>
      </c>
      <c r="C21" s="65">
        <v>20</v>
      </c>
      <c r="D21" s="65"/>
      <c r="E21" s="3">
        <f t="shared" si="0"/>
        <v>20</v>
      </c>
      <c r="F21" s="1"/>
      <c r="G21" s="12">
        <f t="shared" si="1"/>
        <v>0</v>
      </c>
      <c r="H21" s="67"/>
      <c r="I21" s="68" t="s">
        <v>115</v>
      </c>
      <c r="J21" s="65"/>
      <c r="K21" s="1"/>
      <c r="L21" s="3">
        <f>J21-K21</f>
        <v>0</v>
      </c>
      <c r="M21" s="1"/>
      <c r="N21" s="12">
        <f t="shared" si="2"/>
        <v>0</v>
      </c>
    </row>
    <row r="22" spans="1:14">
      <c r="A22" s="5" t="s">
        <v>115</v>
      </c>
      <c r="B22" s="5" t="s">
        <v>109</v>
      </c>
      <c r="C22" s="65">
        <v>33</v>
      </c>
      <c r="D22" s="65"/>
      <c r="E22" s="3">
        <f t="shared" si="0"/>
        <v>33</v>
      </c>
      <c r="F22" s="1"/>
      <c r="G22" s="12">
        <f t="shared" si="1"/>
        <v>0</v>
      </c>
      <c r="H22" s="67"/>
      <c r="I22" s="68" t="s">
        <v>114</v>
      </c>
      <c r="J22" s="65"/>
      <c r="K22" s="1"/>
      <c r="L22" s="3">
        <f>J22-K22</f>
        <v>0</v>
      </c>
      <c r="M22" s="1"/>
      <c r="N22" s="12">
        <f>IFERROR(K22/M22,0)</f>
        <v>0</v>
      </c>
    </row>
    <row r="23" spans="1:14">
      <c r="A23" s="5" t="s">
        <v>115</v>
      </c>
      <c r="B23" s="5" t="s">
        <v>110</v>
      </c>
      <c r="C23" s="65">
        <v>38</v>
      </c>
      <c r="D23" s="65"/>
      <c r="E23" s="3">
        <f t="shared" si="0"/>
        <v>38</v>
      </c>
      <c r="F23" s="1"/>
      <c r="G23" s="12">
        <f t="shared" si="1"/>
        <v>0</v>
      </c>
      <c r="H23" s="67"/>
      <c r="I23" s="68" t="s">
        <v>115</v>
      </c>
      <c r="J23" s="65"/>
      <c r="K23" s="1"/>
      <c r="L23" s="3">
        <f>J23-K23</f>
        <v>0</v>
      </c>
      <c r="M23" s="1"/>
      <c r="N23" s="12">
        <f>IFERROR(K23/M23,0)</f>
        <v>0</v>
      </c>
    </row>
    <row r="24" spans="1:14">
      <c r="A24" s="5" t="s">
        <v>115</v>
      </c>
      <c r="B24" s="5" t="s">
        <v>111</v>
      </c>
      <c r="C24" s="65">
        <v>31</v>
      </c>
      <c r="D24" s="65"/>
      <c r="E24" s="3">
        <f t="shared" si="0"/>
        <v>31</v>
      </c>
      <c r="F24" s="1"/>
      <c r="G24" s="12">
        <f t="shared" si="1"/>
        <v>0</v>
      </c>
      <c r="H24" s="67"/>
      <c r="I24" s="68" t="s">
        <v>115</v>
      </c>
      <c r="J24" s="65"/>
      <c r="K24" s="1"/>
      <c r="L24" s="3">
        <f>J24-K24</f>
        <v>0</v>
      </c>
      <c r="M24" s="1"/>
      <c r="N24" s="12">
        <f>IFERROR(K24/M24,0)</f>
        <v>0</v>
      </c>
    </row>
    <row r="25" spans="1:14">
      <c r="A25" s="5" t="s">
        <v>115</v>
      </c>
      <c r="B25" s="5" t="s">
        <v>112</v>
      </c>
      <c r="C25" s="65">
        <v>0</v>
      </c>
      <c r="D25" s="65"/>
      <c r="E25" s="3">
        <f t="shared" si="0"/>
        <v>0</v>
      </c>
      <c r="F25" s="1"/>
      <c r="G25" s="12">
        <f t="shared" si="1"/>
        <v>0</v>
      </c>
      <c r="H25" s="67"/>
      <c r="I25" s="68" t="s">
        <v>115</v>
      </c>
      <c r="J25" s="65"/>
      <c r="K25" s="1"/>
      <c r="L25" s="3">
        <f>J25-K25</f>
        <v>0</v>
      </c>
      <c r="M25" s="1"/>
      <c r="N25" s="12">
        <f>IFERROR(K25/M25,0)</f>
        <v>0</v>
      </c>
    </row>
    <row r="26" spans="1:14">
      <c r="A26" s="5" t="s">
        <v>115</v>
      </c>
      <c r="B26" s="5" t="s">
        <v>113</v>
      </c>
      <c r="C26" s="65">
        <v>13</v>
      </c>
      <c r="D26" s="65"/>
      <c r="E26" s="3">
        <f t="shared" si="0"/>
        <v>13</v>
      </c>
      <c r="F26" s="1"/>
      <c r="G26" s="12">
        <f t="shared" si="1"/>
        <v>0</v>
      </c>
      <c r="H26" s="67"/>
      <c r="I26" s="68" t="s">
        <v>115</v>
      </c>
      <c r="J26" s="65"/>
      <c r="K26" s="1"/>
      <c r="L26" s="3">
        <f t="shared" ref="L7:L28" si="3">J26-K26</f>
        <v>0</v>
      </c>
      <c r="M26" s="1"/>
      <c r="N26" s="12">
        <f t="shared" si="2"/>
        <v>0</v>
      </c>
    </row>
    <row r="27" spans="1:14">
      <c r="A27" s="5"/>
      <c r="B27" s="5"/>
      <c r="C27" s="65"/>
      <c r="D27" s="65"/>
      <c r="E27" s="3">
        <f t="shared" si="0"/>
        <v>0</v>
      </c>
      <c r="F27" s="1"/>
      <c r="G27" s="12">
        <f t="shared" si="1"/>
        <v>0</v>
      </c>
      <c r="H27" s="67"/>
      <c r="I27" s="68"/>
      <c r="J27" s="65"/>
      <c r="K27" s="1"/>
      <c r="L27" s="3">
        <f t="shared" si="3"/>
        <v>0</v>
      </c>
      <c r="M27" s="1"/>
      <c r="N27" s="12">
        <f t="shared" si="2"/>
        <v>0</v>
      </c>
    </row>
    <row r="28" spans="1:14">
      <c r="A28" s="5"/>
      <c r="B28" s="5"/>
      <c r="C28" s="65"/>
      <c r="D28" s="65"/>
      <c r="E28" s="3">
        <f t="shared" si="0"/>
        <v>0</v>
      </c>
      <c r="F28" s="1"/>
      <c r="G28" s="12">
        <f t="shared" si="1"/>
        <v>0</v>
      </c>
      <c r="H28" s="67"/>
      <c r="I28" s="68"/>
      <c r="J28" s="65"/>
      <c r="K28" s="1"/>
      <c r="L28" s="3">
        <f t="shared" si="3"/>
        <v>0</v>
      </c>
      <c r="M28" s="1"/>
      <c r="N28" s="12">
        <f t="shared" si="2"/>
        <v>0</v>
      </c>
    </row>
    <row r="29" spans="1:14">
      <c r="A29" s="5"/>
      <c r="B29" s="6"/>
      <c r="C29" s="65"/>
      <c r="D29" s="65"/>
      <c r="E29" s="3">
        <f t="shared" ref="E29:E31" si="4">C29-D29</f>
        <v>0</v>
      </c>
      <c r="F29" s="1"/>
      <c r="G29" s="12">
        <f t="shared" si="1"/>
        <v>0</v>
      </c>
      <c r="H29" s="67"/>
      <c r="I29" s="68"/>
      <c r="J29" s="65"/>
      <c r="K29" s="1"/>
      <c r="L29" s="3">
        <f t="shared" ref="L29:L31" si="5">J29-K29</f>
        <v>0</v>
      </c>
      <c r="M29" s="1"/>
      <c r="N29" s="12">
        <f t="shared" si="2"/>
        <v>0</v>
      </c>
    </row>
    <row r="30" spans="1:14">
      <c r="A30" s="5"/>
      <c r="B30" s="6"/>
      <c r="C30" s="65"/>
      <c r="D30" s="65"/>
      <c r="E30" s="3">
        <f t="shared" si="4"/>
        <v>0</v>
      </c>
      <c r="F30" s="1"/>
      <c r="G30" s="12">
        <f t="shared" si="1"/>
        <v>0</v>
      </c>
      <c r="H30" s="67"/>
      <c r="I30" s="68"/>
      <c r="J30" s="65"/>
      <c r="K30" s="1"/>
      <c r="L30" s="3">
        <f t="shared" si="5"/>
        <v>0</v>
      </c>
      <c r="M30" s="1"/>
      <c r="N30" s="12">
        <f t="shared" si="2"/>
        <v>0</v>
      </c>
    </row>
    <row r="31" spans="1:14">
      <c r="A31" s="5"/>
      <c r="B31" s="6"/>
      <c r="C31" s="65"/>
      <c r="D31" s="65"/>
      <c r="E31" s="3">
        <f t="shared" si="4"/>
        <v>0</v>
      </c>
      <c r="F31" s="1"/>
      <c r="G31" s="12">
        <f t="shared" si="1"/>
        <v>0</v>
      </c>
      <c r="H31" s="67"/>
      <c r="I31" s="68"/>
      <c r="J31" s="65"/>
      <c r="K31" s="1"/>
      <c r="L31" s="3">
        <f t="shared" si="5"/>
        <v>0</v>
      </c>
      <c r="M31" s="1"/>
      <c r="N31" s="12">
        <f t="shared" si="2"/>
        <v>0</v>
      </c>
    </row>
    <row r="32" spans="1:14" ht="16" thickBot="1">
      <c r="A32" s="97"/>
      <c r="B32" s="97"/>
      <c r="C32" s="97"/>
    </row>
    <row r="33" spans="1:15" ht="32.25" customHeight="1" thickBot="1">
      <c r="A33" s="69"/>
      <c r="B33" s="77" t="s">
        <v>118</v>
      </c>
      <c r="C33" s="78"/>
      <c r="D33" s="73" t="s">
        <v>82</v>
      </c>
      <c r="E33" s="81" t="e">
        <f>AVERAGEIFS(G6:G31,A6:A31,"f",G6:G31,"&lt;&gt;0")</f>
        <v>#DIV/0!</v>
      </c>
      <c r="F33" s="82"/>
      <c r="G33" s="42"/>
      <c r="I33" s="77" t="s">
        <v>90</v>
      </c>
      <c r="J33" s="78"/>
      <c r="K33" s="73" t="s">
        <v>82</v>
      </c>
      <c r="L33" s="81">
        <f>(SUMIF(A6:A31,"f",C6:C31))-(SUMIF(A6:A31,"f",D6:D31))</f>
        <v>226</v>
      </c>
      <c r="M33" s="104"/>
      <c r="N33" s="102" t="s">
        <v>92</v>
      </c>
      <c r="O33" s="82"/>
    </row>
    <row r="34" spans="1:15" ht="30.75" customHeight="1" thickBot="1">
      <c r="A34" s="69"/>
      <c r="B34" s="79"/>
      <c r="C34" s="80"/>
      <c r="D34" s="74" t="s">
        <v>89</v>
      </c>
      <c r="E34" s="81" t="e">
        <f>AVERAGEIFS(N6:N31,I6:I31,"f",N6:N31,"&lt;&gt;0")</f>
        <v>#DIV/0!</v>
      </c>
      <c r="F34" s="82"/>
      <c r="G34" s="69"/>
      <c r="I34" s="79"/>
      <c r="J34" s="80"/>
      <c r="K34" s="74" t="s">
        <v>89</v>
      </c>
      <c r="L34" s="95">
        <f>(SUMIF(I6:I31,"f",J6:J31))-(SUMIF(I6:I31,"f",K6:K31))</f>
        <v>3018</v>
      </c>
      <c r="M34" s="96"/>
      <c r="N34" s="98">
        <f>((SUMIF(A6:A31,"f",C6:C31))+(SUMIF(I6:I31,"f",J6:J31))-(SUMIF(A6:A31,"f",D6:D31))+(SUMIF(I6:I31,"f",K6:K31)))</f>
        <v>3794</v>
      </c>
      <c r="O34" s="99"/>
    </row>
    <row r="35" spans="1:15" ht="31.5" customHeight="1" thickBot="1">
      <c r="A35" s="69"/>
      <c r="B35" s="83" t="s">
        <v>119</v>
      </c>
      <c r="C35" s="84"/>
      <c r="D35" s="75" t="s">
        <v>82</v>
      </c>
      <c r="E35" s="87" t="e">
        <f>AVERAGEIFS(G6:G31,A6:A31,"a",G6:G31,"&lt;&gt;0")</f>
        <v>#DIV/0!</v>
      </c>
      <c r="F35" s="88"/>
      <c r="G35" s="69"/>
      <c r="I35" s="83" t="s">
        <v>91</v>
      </c>
      <c r="J35" s="84"/>
      <c r="K35" s="75" t="s">
        <v>82</v>
      </c>
      <c r="L35" s="87">
        <f>(SUMIF(A6:A31,"a",C6:C31))-(SUMIF(A6:A31,"a",D6:D31))</f>
        <v>238</v>
      </c>
      <c r="M35" s="105"/>
      <c r="N35" s="103" t="s">
        <v>92</v>
      </c>
      <c r="O35" s="88"/>
    </row>
    <row r="36" spans="1:15" ht="34.5" customHeight="1" thickBot="1">
      <c r="B36" s="85"/>
      <c r="C36" s="86"/>
      <c r="D36" s="76" t="s">
        <v>89</v>
      </c>
      <c r="E36" s="89" t="e">
        <f>AVERAGEIFS(N6:N31,I6:I31,"a",N6:N31,"&lt;&gt;0")</f>
        <v>#DIV/0!</v>
      </c>
      <c r="F36" s="90"/>
      <c r="I36" s="85"/>
      <c r="J36" s="86"/>
      <c r="K36" s="76" t="s">
        <v>89</v>
      </c>
      <c r="L36" s="106">
        <f>(SUMIF(I6:I31,"a",J6:J31))-(SUMIF(I6:I31,"a",K6:K31))</f>
        <v>861</v>
      </c>
      <c r="M36" s="107"/>
      <c r="N36" s="100">
        <f>((SUMIF(A6:A31,"a",C6:C31))+(SUMIF(I6:I31,"a",J6:J31))-(SUMIF(A6:A31,"a",D6:D31))+(SUMIF(I6:I31,"a",K6:K31)))</f>
        <v>1249</v>
      </c>
      <c r="O36" s="101"/>
    </row>
    <row r="40" spans="1:15">
      <c r="B40" s="71"/>
      <c r="C40" s="71"/>
      <c r="D40" s="71"/>
      <c r="E40" s="71"/>
      <c r="F40" s="71"/>
      <c r="G40" s="71"/>
      <c r="H40" s="71"/>
    </row>
    <row r="41" spans="1:15">
      <c r="A41" s="40"/>
      <c r="B41" s="70"/>
      <c r="C41" s="44"/>
      <c r="D41" s="72"/>
      <c r="E41" s="70"/>
      <c r="F41" s="70"/>
      <c r="G41" s="44"/>
      <c r="H41" s="71"/>
    </row>
    <row r="42" spans="1:15">
      <c r="B42" s="71"/>
      <c r="C42" s="71"/>
      <c r="D42" s="71"/>
      <c r="E42" s="71"/>
      <c r="F42" s="71"/>
      <c r="G42" s="71"/>
      <c r="H42" s="71"/>
    </row>
    <row r="43" spans="1:15">
      <c r="B43" s="71"/>
      <c r="C43" s="71"/>
      <c r="D43" s="71"/>
      <c r="E43" s="71"/>
      <c r="F43" s="71"/>
      <c r="G43" s="71"/>
      <c r="H43" s="71"/>
    </row>
  </sheetData>
  <sheetProtection selectLockedCells="1"/>
  <mergeCells count="21">
    <mergeCell ref="N36:O36"/>
    <mergeCell ref="N33:O33"/>
    <mergeCell ref="N35:O35"/>
    <mergeCell ref="I35:J36"/>
    <mergeCell ref="L33:M33"/>
    <mergeCell ref="L35:M35"/>
    <mergeCell ref="L36:M36"/>
    <mergeCell ref="C1:F1"/>
    <mergeCell ref="J1:M1"/>
    <mergeCell ref="I3:N3"/>
    <mergeCell ref="B3:G3"/>
    <mergeCell ref="L34:M34"/>
    <mergeCell ref="A32:C32"/>
    <mergeCell ref="I33:J34"/>
    <mergeCell ref="N34:O34"/>
    <mergeCell ref="B33:C34"/>
    <mergeCell ref="E33:F33"/>
    <mergeCell ref="E34:F34"/>
    <mergeCell ref="B35:C36"/>
    <mergeCell ref="E35:F35"/>
    <mergeCell ref="E36:F36"/>
  </mergeCells>
  <conditionalFormatting sqref="C6:D31">
    <cfRule type="expression" dxfId="17" priority="16" stopIfTrue="1">
      <formula>IF(A6="f",TRUE)</formula>
    </cfRule>
  </conditionalFormatting>
  <conditionalFormatting sqref="D6:D31">
    <cfRule type="expression" dxfId="16" priority="11">
      <formula>IF(A6="",TRUE)</formula>
    </cfRule>
    <cfRule type="expression" dxfId="15" priority="13">
      <formula>IF(A6="a",TRUE)</formula>
    </cfRule>
    <cfRule type="expression" dxfId="14" priority="15">
      <formula>IF(A6="f",TRUE)</formula>
    </cfRule>
  </conditionalFormatting>
  <conditionalFormatting sqref="C6:C31">
    <cfRule type="expression" dxfId="13" priority="12">
      <formula>IF(A6=" ",TRUE)</formula>
    </cfRule>
    <cfRule type="expression" dxfId="12" priority="14">
      <formula>IF(A6="a",TRUE)</formula>
    </cfRule>
  </conditionalFormatting>
  <conditionalFormatting sqref="F6:F31">
    <cfRule type="expression" dxfId="11" priority="9">
      <formula>IF(A6="a",TRUE)</formula>
    </cfRule>
    <cfRule type="expression" dxfId="10" priority="10">
      <formula>IF(A6="f",TRUE)</formula>
    </cfRule>
  </conditionalFormatting>
  <conditionalFormatting sqref="J6:J31">
    <cfRule type="expression" dxfId="9" priority="1">
      <formula>IF(I6=" ",TRUE)</formula>
    </cfRule>
    <cfRule type="expression" dxfId="8" priority="6">
      <formula>IF(I6="a",TRUE)</formula>
    </cfRule>
    <cfRule type="expression" dxfId="7" priority="7">
      <formula>IF(I6="f",TRUE)</formula>
    </cfRule>
  </conditionalFormatting>
  <conditionalFormatting sqref="K6:K31">
    <cfRule type="expression" dxfId="6" priority="4">
      <formula>IF(I6="a",TRUE)</formula>
    </cfRule>
    <cfRule type="expression" dxfId="5" priority="5">
      <formula>IF(I6="f",TRUE)</formula>
    </cfRule>
  </conditionalFormatting>
  <conditionalFormatting sqref="M6:M31">
    <cfRule type="expression" dxfId="4" priority="2">
      <formula>IF(I6="a",TRUE)</formula>
    </cfRule>
    <cfRule type="expression" dxfId="3" priority="3">
      <formula>IF(I6="f",TRUE)</formula>
    </cfRule>
  </conditionalFormatting>
  <pageMargins left="0.7" right="0.7" top="0.75" bottom="0.75" header="0.3" footer="0.3"/>
  <pageSetup scale="9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D40" sqref="D40:H40"/>
    </sheetView>
  </sheetViews>
  <sheetFormatPr baseColWidth="10" defaultColWidth="8.83203125" defaultRowHeight="15" x14ac:dyDescent="0"/>
  <cols>
    <col min="1" max="1" width="7.5" style="2" customWidth="1"/>
    <col min="2" max="2" width="4.83203125" style="2" customWidth="1"/>
    <col min="3" max="3" width="8.1640625" style="2" customWidth="1"/>
    <col min="4" max="4" width="11.6640625" style="2" customWidth="1"/>
    <col min="5" max="5" width="7.83203125" style="2" bestFit="1" customWidth="1"/>
    <col min="6" max="6" width="5.1640625" style="2" customWidth="1"/>
    <col min="7" max="7" width="5.33203125" style="2" customWidth="1"/>
    <col min="8" max="8" width="7.5" style="2" customWidth="1"/>
    <col min="9" max="9" width="7.6640625" style="2" customWidth="1"/>
    <col min="10" max="10" width="5.5" style="2" customWidth="1"/>
    <col min="11" max="11" width="5.1640625" style="2" customWidth="1"/>
    <col min="12" max="16384" width="8.83203125" style="2"/>
  </cols>
  <sheetData>
    <row r="1" spans="1:12" ht="20">
      <c r="B1" s="7" t="s">
        <v>5</v>
      </c>
      <c r="C1" s="91" t="str">
        <f>Sheet1!C1</f>
        <v>JOHANNES S</v>
      </c>
      <c r="D1" s="91"/>
      <c r="E1" s="91"/>
      <c r="F1" s="91"/>
      <c r="G1" s="48" t="s">
        <v>6</v>
      </c>
      <c r="H1" s="91" t="str">
        <f>Sheet1!J1</f>
        <v>JAN 30, 31 2017</v>
      </c>
      <c r="I1" s="91"/>
      <c r="J1" s="91"/>
      <c r="K1" s="91"/>
    </row>
    <row r="2" spans="1:12" ht="12" customHeight="1" thickBot="1">
      <c r="A2" s="7"/>
      <c r="B2" s="7"/>
      <c r="C2" s="39"/>
      <c r="D2" s="39"/>
      <c r="E2" s="39"/>
      <c r="F2" s="39"/>
      <c r="G2" s="13"/>
      <c r="H2" s="39"/>
      <c r="I2" s="39"/>
      <c r="J2" s="39"/>
      <c r="K2" s="39"/>
    </row>
    <row r="3" spans="1:12" ht="19" thickBot="1">
      <c r="B3" s="115" t="s">
        <v>65</v>
      </c>
      <c r="C3" s="115"/>
      <c r="D3" s="116"/>
      <c r="E3" s="63">
        <f>AVERAGE(E45:E48)</f>
        <v>22.627772852493642</v>
      </c>
      <c r="F3" s="39"/>
      <c r="G3" s="118" t="s">
        <v>66</v>
      </c>
      <c r="H3" s="118"/>
      <c r="I3" s="118"/>
      <c r="J3" s="64">
        <f>AVERAGE(F45:F48)</f>
        <v>18.321674460612154</v>
      </c>
      <c r="K3" s="39"/>
    </row>
    <row r="4" spans="1:12" ht="11.25" customHeight="1"/>
    <row r="5" spans="1:12" ht="85">
      <c r="A5" s="8" t="s">
        <v>0</v>
      </c>
      <c r="B5" s="8"/>
      <c r="C5" s="8" t="s">
        <v>1</v>
      </c>
      <c r="D5" s="10" t="s">
        <v>68</v>
      </c>
      <c r="E5" s="8" t="s">
        <v>67</v>
      </c>
      <c r="F5" s="8" t="s">
        <v>69</v>
      </c>
      <c r="G5" s="8"/>
      <c r="H5" s="8" t="s">
        <v>1</v>
      </c>
      <c r="I5" s="10" t="s">
        <v>68</v>
      </c>
      <c r="J5" s="8" t="s">
        <v>67</v>
      </c>
      <c r="K5" s="8" t="s">
        <v>69</v>
      </c>
      <c r="L5" s="9"/>
    </row>
    <row r="6" spans="1:12">
      <c r="A6" s="46" t="str">
        <f>Sheet1!B6</f>
        <v>2D</v>
      </c>
      <c r="B6" s="58"/>
      <c r="C6" s="46">
        <f>Sheet1!C6</f>
        <v>8</v>
      </c>
      <c r="D6" s="45">
        <f>C6/$E$3</f>
        <v>0.35354783045377697</v>
      </c>
      <c r="E6" s="1"/>
      <c r="F6" s="45" t="str">
        <f>IF(OR(ISBLANK(E6)),"",E6-D6)</f>
        <v/>
      </c>
      <c r="G6" s="4"/>
      <c r="H6" s="46">
        <f>Sheet1!J6</f>
        <v>65</v>
      </c>
      <c r="I6" s="45">
        <f>H6/$J$3</f>
        <v>3.5477106713000865</v>
      </c>
      <c r="J6" s="1">
        <v>2</v>
      </c>
      <c r="K6" s="45">
        <f>IF(OR(ISBLANK(J6)),"",J6-I6)</f>
        <v>-1.5477106713000865</v>
      </c>
    </row>
    <row r="7" spans="1:12">
      <c r="A7" s="46" t="str">
        <f>Sheet1!B7</f>
        <v>2L</v>
      </c>
      <c r="B7" s="58"/>
      <c r="C7" s="46">
        <f>Sheet1!C7</f>
        <v>0</v>
      </c>
      <c r="D7" s="45">
        <f t="shared" ref="D7:D31" si="0">C7/$E$3</f>
        <v>0</v>
      </c>
      <c r="E7" s="1"/>
      <c r="F7" s="45" t="str">
        <f>IF(OR(ISBLANK(E7)),"",E7-D7)</f>
        <v/>
      </c>
      <c r="G7" s="4"/>
      <c r="H7" s="46">
        <f>Sheet1!J7</f>
        <v>65</v>
      </c>
      <c r="I7" s="45">
        <f>H7/$J$3</f>
        <v>3.5477106713000865</v>
      </c>
      <c r="J7" s="1">
        <v>3</v>
      </c>
      <c r="K7" s="45">
        <f>IF(OR(ISBLANK(J7)),"",J7-I7)</f>
        <v>-0.54771067130008655</v>
      </c>
    </row>
    <row r="8" spans="1:12">
      <c r="A8" s="46" t="str">
        <f>Sheet1!B8</f>
        <v>6D</v>
      </c>
      <c r="B8" s="58"/>
      <c r="C8" s="46">
        <f>Sheet1!C8</f>
        <v>34</v>
      </c>
      <c r="D8" s="45">
        <f t="shared" si="0"/>
        <v>1.5025782794285523</v>
      </c>
      <c r="E8" s="1"/>
      <c r="F8" s="45" t="str">
        <f t="shared" ref="F8:F31" si="1">IF(OR(ISBLANK(E8)),"",E8-D8)</f>
        <v/>
      </c>
      <c r="G8" s="4"/>
      <c r="H8" s="46">
        <f>Sheet1!J8</f>
        <v>65</v>
      </c>
      <c r="I8" s="45">
        <f>H8/$J$3</f>
        <v>3.5477106713000865</v>
      </c>
      <c r="J8" s="1">
        <v>2</v>
      </c>
      <c r="K8" s="45">
        <f t="shared" ref="K8:K31" si="2">IF(OR(ISBLANK(J8)),"",J8-I8)</f>
        <v>-1.5477106713000865</v>
      </c>
    </row>
    <row r="9" spans="1:12">
      <c r="A9" s="46" t="str">
        <f>Sheet1!B9</f>
        <v>6L</v>
      </c>
      <c r="B9" s="58"/>
      <c r="C9" s="46">
        <f>Sheet1!C9</f>
        <v>0</v>
      </c>
      <c r="D9" s="45">
        <f t="shared" si="0"/>
        <v>0</v>
      </c>
      <c r="E9" s="1"/>
      <c r="F9" s="45" t="str">
        <f t="shared" si="1"/>
        <v/>
      </c>
      <c r="G9" s="4"/>
      <c r="H9" s="46">
        <f>Sheet1!J9</f>
        <v>656</v>
      </c>
      <c r="I9" s="45">
        <f>H9/$J$3</f>
        <v>35.804587698043953</v>
      </c>
      <c r="J9" s="1">
        <v>3</v>
      </c>
      <c r="K9" s="45">
        <f t="shared" si="2"/>
        <v>-32.804587698043953</v>
      </c>
    </row>
    <row r="10" spans="1:12">
      <c r="A10" s="46" t="str">
        <f>Sheet1!B10</f>
        <v>10D</v>
      </c>
      <c r="B10" s="58"/>
      <c r="C10" s="46">
        <f>Sheet1!C10</f>
        <v>34</v>
      </c>
      <c r="D10" s="45">
        <f t="shared" si="0"/>
        <v>1.5025782794285523</v>
      </c>
      <c r="E10" s="1"/>
      <c r="F10" s="45" t="str">
        <f t="shared" si="1"/>
        <v/>
      </c>
      <c r="G10" s="4"/>
      <c r="H10" s="46">
        <f>Sheet1!J10</f>
        <v>65</v>
      </c>
      <c r="I10" s="45">
        <f>H10/$J$3</f>
        <v>3.5477106713000865</v>
      </c>
      <c r="J10" s="1"/>
      <c r="K10" s="45" t="str">
        <f t="shared" si="2"/>
        <v/>
      </c>
    </row>
    <row r="11" spans="1:12">
      <c r="A11" s="46" t="str">
        <f>Sheet1!B11</f>
        <v>10L</v>
      </c>
      <c r="B11" s="58"/>
      <c r="C11" s="46">
        <f>Sheet1!C11</f>
        <v>0</v>
      </c>
      <c r="D11" s="45">
        <f t="shared" si="0"/>
        <v>0</v>
      </c>
      <c r="E11" s="1"/>
      <c r="F11" s="45" t="str">
        <f t="shared" si="1"/>
        <v/>
      </c>
      <c r="G11" s="4"/>
      <c r="H11" s="46">
        <f>Sheet1!J11</f>
        <v>34</v>
      </c>
      <c r="I11" s="45">
        <f>H11/$J$3</f>
        <v>1.8557255819108145</v>
      </c>
      <c r="J11" s="1"/>
      <c r="K11" s="45" t="str">
        <f t="shared" si="2"/>
        <v/>
      </c>
    </row>
    <row r="12" spans="1:12">
      <c r="A12" s="46" t="str">
        <f>Sheet1!B12</f>
        <v>14D</v>
      </c>
      <c r="B12" s="58"/>
      <c r="C12" s="46">
        <f>Sheet1!C12</f>
        <v>35</v>
      </c>
      <c r="D12" s="45">
        <f t="shared" si="0"/>
        <v>1.5467717582352742</v>
      </c>
      <c r="E12" s="1"/>
      <c r="F12" s="45" t="str">
        <f t="shared" si="1"/>
        <v/>
      </c>
      <c r="G12" s="4"/>
      <c r="H12" s="46">
        <f>Sheet1!J12</f>
        <v>654</v>
      </c>
      <c r="I12" s="45">
        <f>H12/$J$3</f>
        <v>35.695427369696255</v>
      </c>
      <c r="J12" s="1"/>
      <c r="K12" s="45" t="str">
        <f t="shared" si="2"/>
        <v/>
      </c>
    </row>
    <row r="13" spans="1:12">
      <c r="A13" s="46" t="str">
        <f>Sheet1!B13</f>
        <v>14L</v>
      </c>
      <c r="B13" s="58"/>
      <c r="C13" s="46">
        <f>Sheet1!C13</f>
        <v>0</v>
      </c>
      <c r="D13" s="45">
        <f t="shared" si="0"/>
        <v>0</v>
      </c>
      <c r="E13" s="1"/>
      <c r="F13" s="45" t="str">
        <f t="shared" si="1"/>
        <v/>
      </c>
      <c r="G13" s="4"/>
      <c r="H13" s="46">
        <f>Sheet1!J13</f>
        <v>345</v>
      </c>
      <c r="I13" s="45">
        <f>H13/$J$3</f>
        <v>18.830156639977382</v>
      </c>
      <c r="J13" s="1"/>
      <c r="K13" s="45" t="str">
        <f t="shared" si="2"/>
        <v/>
      </c>
    </row>
    <row r="14" spans="1:12">
      <c r="A14" s="46" t="str">
        <f>Sheet1!B14</f>
        <v>18D</v>
      </c>
      <c r="B14" s="58"/>
      <c r="C14" s="46">
        <f>Sheet1!C14</f>
        <v>24</v>
      </c>
      <c r="D14" s="45">
        <f t="shared" si="0"/>
        <v>1.060643491361331</v>
      </c>
      <c r="E14" s="1"/>
      <c r="F14" s="45" t="str">
        <f t="shared" si="1"/>
        <v/>
      </c>
      <c r="G14" s="4"/>
      <c r="H14" s="46">
        <f>Sheet1!J14</f>
        <v>45</v>
      </c>
      <c r="I14" s="45">
        <f>H14/$J$3</f>
        <v>2.456107387823137</v>
      </c>
      <c r="J14" s="1"/>
      <c r="K14" s="45" t="str">
        <f t="shared" si="2"/>
        <v/>
      </c>
    </row>
    <row r="15" spans="1:12">
      <c r="A15" s="46" t="str">
        <f>Sheet1!B15</f>
        <v>18L</v>
      </c>
      <c r="B15" s="58"/>
      <c r="C15" s="46">
        <f>Sheet1!C15</f>
        <v>47</v>
      </c>
      <c r="D15" s="45">
        <f t="shared" si="0"/>
        <v>2.0770935039159397</v>
      </c>
      <c r="E15" s="1"/>
      <c r="F15" s="45" t="str">
        <f t="shared" si="1"/>
        <v/>
      </c>
      <c r="G15" s="4"/>
      <c r="H15" s="46">
        <f>Sheet1!J15</f>
        <v>345</v>
      </c>
      <c r="I15" s="45">
        <f>H15/$J$3</f>
        <v>18.830156639977382</v>
      </c>
      <c r="J15" s="1"/>
      <c r="K15" s="45" t="str">
        <f t="shared" si="2"/>
        <v/>
      </c>
    </row>
    <row r="16" spans="1:12">
      <c r="A16" s="46" t="str">
        <f>Sheet1!B16</f>
        <v>22D</v>
      </c>
      <c r="B16" s="58"/>
      <c r="C16" s="46">
        <f>Sheet1!C16</f>
        <v>24</v>
      </c>
      <c r="D16" s="45">
        <f t="shared" si="0"/>
        <v>1.060643491361331</v>
      </c>
      <c r="E16" s="1"/>
      <c r="F16" s="45" t="str">
        <f t="shared" si="1"/>
        <v/>
      </c>
      <c r="G16" s="4"/>
      <c r="H16" s="46">
        <f>Sheet1!J16</f>
        <v>654</v>
      </c>
      <c r="I16" s="45">
        <f>H16/$J$3</f>
        <v>35.695427369696255</v>
      </c>
      <c r="J16" s="1"/>
      <c r="K16" s="45" t="str">
        <f t="shared" si="2"/>
        <v/>
      </c>
    </row>
    <row r="17" spans="1:11">
      <c r="A17" s="46" t="str">
        <f>Sheet1!B17</f>
        <v>22L</v>
      </c>
      <c r="B17" s="58"/>
      <c r="C17" s="46">
        <f>Sheet1!C17</f>
        <v>20</v>
      </c>
      <c r="D17" s="45">
        <f t="shared" si="0"/>
        <v>0.8838695761344425</v>
      </c>
      <c r="E17" s="1"/>
      <c r="F17" s="45" t="str">
        <f t="shared" si="1"/>
        <v/>
      </c>
      <c r="G17" s="4"/>
      <c r="H17" s="46">
        <f>Sheet1!J17</f>
        <v>345</v>
      </c>
      <c r="I17" s="45">
        <f>H17/$J$3</f>
        <v>18.830156639977382</v>
      </c>
      <c r="J17" s="1"/>
      <c r="K17" s="45" t="str">
        <f t="shared" si="2"/>
        <v/>
      </c>
    </row>
    <row r="18" spans="1:11">
      <c r="A18" s="46" t="str">
        <f>Sheet1!B18</f>
        <v>26D</v>
      </c>
      <c r="B18" s="58"/>
      <c r="C18" s="46">
        <f>Sheet1!C18</f>
        <v>24</v>
      </c>
      <c r="D18" s="45">
        <f t="shared" si="0"/>
        <v>1.060643491361331</v>
      </c>
      <c r="E18" s="1"/>
      <c r="F18" s="45" t="str">
        <f t="shared" si="1"/>
        <v/>
      </c>
      <c r="G18" s="4"/>
      <c r="H18" s="46">
        <f>Sheet1!J18</f>
        <v>546</v>
      </c>
      <c r="I18" s="45">
        <f>H18/$J$3</f>
        <v>29.800769638920727</v>
      </c>
      <c r="J18" s="1"/>
      <c r="K18" s="45" t="str">
        <f t="shared" si="2"/>
        <v/>
      </c>
    </row>
    <row r="19" spans="1:11">
      <c r="A19" s="46" t="str">
        <f>Sheet1!B19</f>
        <v>26L</v>
      </c>
      <c r="B19" s="58"/>
      <c r="C19" s="46">
        <f>Sheet1!C19</f>
        <v>50</v>
      </c>
      <c r="D19" s="45">
        <f t="shared" si="0"/>
        <v>2.2096739403361063</v>
      </c>
      <c r="E19" s="1"/>
      <c r="F19" s="45" t="str">
        <f t="shared" si="1"/>
        <v/>
      </c>
      <c r="G19" s="4"/>
      <c r="H19" s="46">
        <f>Sheet1!J19</f>
        <v>345</v>
      </c>
      <c r="I19" s="45">
        <f>H19/$J$3</f>
        <v>18.830156639977382</v>
      </c>
      <c r="J19" s="1"/>
      <c r="K19" s="45" t="str">
        <f t="shared" si="2"/>
        <v/>
      </c>
    </row>
    <row r="20" spans="1:11">
      <c r="A20" s="46" t="str">
        <f>Sheet1!B20</f>
        <v>30D</v>
      </c>
      <c r="B20" s="58"/>
      <c r="C20" s="46">
        <f>Sheet1!C20</f>
        <v>29</v>
      </c>
      <c r="D20" s="45">
        <f t="shared" si="0"/>
        <v>1.2816108853949415</v>
      </c>
      <c r="E20" s="1"/>
      <c r="F20" s="45" t="str">
        <f t="shared" si="1"/>
        <v/>
      </c>
      <c r="G20" s="4"/>
      <c r="H20" s="46">
        <f>Sheet1!J20</f>
        <v>0</v>
      </c>
      <c r="I20" s="45">
        <f>H20/$J$3</f>
        <v>0</v>
      </c>
      <c r="J20" s="1"/>
      <c r="K20" s="45" t="str">
        <f t="shared" si="2"/>
        <v/>
      </c>
    </row>
    <row r="21" spans="1:11">
      <c r="A21" s="46" t="str">
        <f>Sheet1!B21</f>
        <v>30L</v>
      </c>
      <c r="B21" s="58"/>
      <c r="C21" s="46">
        <f>Sheet1!C21</f>
        <v>20</v>
      </c>
      <c r="D21" s="45">
        <f t="shared" si="0"/>
        <v>0.8838695761344425</v>
      </c>
      <c r="E21" s="1"/>
      <c r="F21" s="45" t="str">
        <f t="shared" si="1"/>
        <v/>
      </c>
      <c r="G21" s="4"/>
      <c r="H21" s="46">
        <f>Sheet1!J21</f>
        <v>0</v>
      </c>
      <c r="I21" s="45">
        <f>H21/$J$3</f>
        <v>0</v>
      </c>
      <c r="J21" s="1"/>
      <c r="K21" s="45" t="str">
        <f t="shared" si="2"/>
        <v/>
      </c>
    </row>
    <row r="22" spans="1:11">
      <c r="A22" s="46" t="str">
        <f>Sheet1!B22</f>
        <v>34D</v>
      </c>
      <c r="B22" s="58"/>
      <c r="C22" s="46">
        <f>Sheet1!C22</f>
        <v>33</v>
      </c>
      <c r="D22" s="45">
        <f t="shared" si="0"/>
        <v>1.4583848006218301</v>
      </c>
      <c r="E22" s="1"/>
      <c r="F22" s="45" t="str">
        <f t="shared" si="1"/>
        <v/>
      </c>
      <c r="G22" s="4"/>
      <c r="H22" s="46">
        <f>Sheet1!J22</f>
        <v>0</v>
      </c>
      <c r="I22" s="45">
        <f t="shared" ref="I7:I31" si="3">H22/$J$3</f>
        <v>0</v>
      </c>
      <c r="J22" s="1"/>
      <c r="K22" s="45" t="str">
        <f t="shared" si="2"/>
        <v/>
      </c>
    </row>
    <row r="23" spans="1:11">
      <c r="A23" s="46" t="str">
        <f>Sheet1!B23</f>
        <v>34L</v>
      </c>
      <c r="B23" s="58"/>
      <c r="C23" s="46">
        <f>Sheet1!C23</f>
        <v>38</v>
      </c>
      <c r="D23" s="45">
        <f t="shared" si="0"/>
        <v>1.6793521946554406</v>
      </c>
      <c r="E23" s="1"/>
      <c r="F23" s="45" t="str">
        <f t="shared" si="1"/>
        <v/>
      </c>
      <c r="G23" s="4"/>
      <c r="H23" s="46">
        <f>Sheet1!J23</f>
        <v>0</v>
      </c>
      <c r="I23" s="45">
        <f t="shared" si="3"/>
        <v>0</v>
      </c>
      <c r="J23" s="1"/>
      <c r="K23" s="45" t="str">
        <f t="shared" si="2"/>
        <v/>
      </c>
    </row>
    <row r="24" spans="1:11">
      <c r="A24" s="46" t="str">
        <f>Sheet1!B24</f>
        <v>38D</v>
      </c>
      <c r="B24" s="58"/>
      <c r="C24" s="46">
        <f>Sheet1!C24</f>
        <v>31</v>
      </c>
      <c r="D24" s="45">
        <f t="shared" si="0"/>
        <v>1.3699978430083859</v>
      </c>
      <c r="E24" s="1"/>
      <c r="F24" s="45" t="str">
        <f t="shared" si="1"/>
        <v/>
      </c>
      <c r="G24" s="4"/>
      <c r="H24" s="46">
        <f>Sheet1!J24</f>
        <v>0</v>
      </c>
      <c r="I24" s="45">
        <f t="shared" si="3"/>
        <v>0</v>
      </c>
      <c r="J24" s="1"/>
      <c r="K24" s="45" t="str">
        <f t="shared" si="2"/>
        <v/>
      </c>
    </row>
    <row r="25" spans="1:11">
      <c r="A25" s="46" t="str">
        <f>Sheet1!B25</f>
        <v>38L</v>
      </c>
      <c r="B25" s="58"/>
      <c r="C25" s="46">
        <f>Sheet1!C25</f>
        <v>0</v>
      </c>
      <c r="D25" s="45">
        <f t="shared" si="0"/>
        <v>0</v>
      </c>
      <c r="E25" s="1"/>
      <c r="F25" s="45" t="str">
        <f t="shared" si="1"/>
        <v/>
      </c>
      <c r="G25" s="4"/>
      <c r="H25" s="46">
        <f>Sheet1!J25</f>
        <v>0</v>
      </c>
      <c r="I25" s="45">
        <f t="shared" si="3"/>
        <v>0</v>
      </c>
      <c r="J25" s="1"/>
      <c r="K25" s="45" t="str">
        <f t="shared" si="2"/>
        <v/>
      </c>
    </row>
    <row r="26" spans="1:11">
      <c r="A26" s="46" t="str">
        <f>Sheet1!B26</f>
        <v>44D</v>
      </c>
      <c r="B26" s="58"/>
      <c r="C26" s="46">
        <f>Sheet1!C26</f>
        <v>13</v>
      </c>
      <c r="D26" s="45">
        <f t="shared" si="0"/>
        <v>0.57451522448738757</v>
      </c>
      <c r="E26" s="1"/>
      <c r="F26" s="45" t="str">
        <f t="shared" si="1"/>
        <v/>
      </c>
      <c r="G26" s="4"/>
      <c r="H26" s="46">
        <f>Sheet1!J26</f>
        <v>0</v>
      </c>
      <c r="I26" s="45">
        <f t="shared" si="3"/>
        <v>0</v>
      </c>
      <c r="J26" s="1"/>
      <c r="K26" s="45" t="str">
        <f t="shared" si="2"/>
        <v/>
      </c>
    </row>
    <row r="27" spans="1:11">
      <c r="A27" s="46">
        <f>Sheet1!B27</f>
        <v>0</v>
      </c>
      <c r="B27" s="58"/>
      <c r="C27" s="46">
        <f>Sheet1!C27</f>
        <v>0</v>
      </c>
      <c r="D27" s="45">
        <f t="shared" si="0"/>
        <v>0</v>
      </c>
      <c r="E27" s="1"/>
      <c r="F27" s="45" t="str">
        <f t="shared" si="1"/>
        <v/>
      </c>
      <c r="G27" s="4"/>
      <c r="H27" s="46">
        <f>Sheet1!J27</f>
        <v>0</v>
      </c>
      <c r="I27" s="45">
        <f t="shared" si="3"/>
        <v>0</v>
      </c>
      <c r="J27" s="1"/>
      <c r="K27" s="45" t="str">
        <f t="shared" si="2"/>
        <v/>
      </c>
    </row>
    <row r="28" spans="1:11">
      <c r="A28" s="46">
        <f>Sheet1!B28</f>
        <v>0</v>
      </c>
      <c r="B28" s="58"/>
      <c r="C28" s="46">
        <f>Sheet1!C28</f>
        <v>0</v>
      </c>
      <c r="D28" s="45">
        <f t="shared" si="0"/>
        <v>0</v>
      </c>
      <c r="E28" s="1"/>
      <c r="F28" s="45" t="str">
        <f t="shared" si="1"/>
        <v/>
      </c>
      <c r="G28" s="4"/>
      <c r="H28" s="46">
        <f>Sheet1!J28</f>
        <v>0</v>
      </c>
      <c r="I28" s="45">
        <f t="shared" si="3"/>
        <v>0</v>
      </c>
      <c r="J28" s="1"/>
      <c r="K28" s="45" t="str">
        <f t="shared" si="2"/>
        <v/>
      </c>
    </row>
    <row r="29" spans="1:11">
      <c r="A29" s="46">
        <f>Sheet1!B29</f>
        <v>0</v>
      </c>
      <c r="B29" s="58"/>
      <c r="C29" s="46">
        <f>Sheet1!C29</f>
        <v>0</v>
      </c>
      <c r="D29" s="45">
        <f t="shared" si="0"/>
        <v>0</v>
      </c>
      <c r="E29" s="1"/>
      <c r="F29" s="45" t="str">
        <f t="shared" si="1"/>
        <v/>
      </c>
      <c r="G29" s="4"/>
      <c r="H29" s="46">
        <f>Sheet1!J29</f>
        <v>0</v>
      </c>
      <c r="I29" s="45">
        <f t="shared" si="3"/>
        <v>0</v>
      </c>
      <c r="J29" s="1"/>
      <c r="K29" s="45" t="str">
        <f t="shared" si="2"/>
        <v/>
      </c>
    </row>
    <row r="30" spans="1:11">
      <c r="A30" s="46">
        <f>Sheet1!B30</f>
        <v>0</v>
      </c>
      <c r="B30" s="58"/>
      <c r="C30" s="46">
        <f>Sheet1!C30</f>
        <v>0</v>
      </c>
      <c r="D30" s="45">
        <f t="shared" si="0"/>
        <v>0</v>
      </c>
      <c r="E30" s="1"/>
      <c r="F30" s="45" t="str">
        <f t="shared" si="1"/>
        <v/>
      </c>
      <c r="G30" s="4"/>
      <c r="H30" s="46">
        <f>Sheet1!J30</f>
        <v>0</v>
      </c>
      <c r="I30" s="45">
        <f t="shared" si="3"/>
        <v>0</v>
      </c>
      <c r="J30" s="1"/>
      <c r="K30" s="45" t="str">
        <f t="shared" si="2"/>
        <v/>
      </c>
    </row>
    <row r="31" spans="1:11">
      <c r="A31" s="46">
        <f>Sheet1!B31</f>
        <v>0</v>
      </c>
      <c r="B31" s="58"/>
      <c r="C31" s="46">
        <f>Sheet1!C31</f>
        <v>0</v>
      </c>
      <c r="D31" s="45">
        <f t="shared" si="0"/>
        <v>0</v>
      </c>
      <c r="E31" s="1"/>
      <c r="F31" s="45" t="str">
        <f t="shared" si="1"/>
        <v/>
      </c>
      <c r="G31" s="4"/>
      <c r="H31" s="46">
        <f>Sheet1!J31</f>
        <v>0</v>
      </c>
      <c r="I31" s="45">
        <f t="shared" si="3"/>
        <v>0</v>
      </c>
      <c r="J31" s="1"/>
      <c r="K31" s="45" t="str">
        <f t="shared" si="2"/>
        <v/>
      </c>
    </row>
    <row r="32" spans="1:11" ht="9.75" customHeight="1" thickBot="1"/>
    <row r="33" spans="3:11" ht="16.5" customHeight="1" thickBot="1">
      <c r="C33" s="55" t="s">
        <v>24</v>
      </c>
      <c r="D33" s="56"/>
      <c r="E33" s="56"/>
      <c r="F33" s="57"/>
      <c r="H33" s="108" t="s">
        <v>71</v>
      </c>
      <c r="I33" s="109"/>
      <c r="J33" s="109"/>
      <c r="K33" s="110"/>
    </row>
    <row r="34" spans="3:11" ht="16.5" customHeight="1" thickBot="1">
      <c r="C34" s="111" t="s">
        <v>72</v>
      </c>
      <c r="D34" s="117"/>
      <c r="E34" s="53">
        <f>(SUM(D6:D31)+(SUM(F6:F31)))</f>
        <v>20.505774166319064</v>
      </c>
      <c r="F34" s="41"/>
      <c r="H34" s="111" t="s">
        <v>72</v>
      </c>
      <c r="I34" s="112"/>
      <c r="J34" s="53">
        <f>(SUM(I6:I31)+(SUM(K6:K31)))</f>
        <v>194.37179457925683</v>
      </c>
      <c r="K34" s="49"/>
    </row>
    <row r="35" spans="3:11" ht="32.25" customHeight="1" thickBot="1">
      <c r="C35" s="113" t="s">
        <v>70</v>
      </c>
      <c r="D35" s="119"/>
      <c r="E35" s="52">
        <f>(E34-(SUM(E6:E31)))</f>
        <v>20.505774166319064</v>
      </c>
      <c r="F35" s="54"/>
      <c r="H35" s="113" t="s">
        <v>70</v>
      </c>
      <c r="I35" s="114"/>
      <c r="J35" s="52">
        <f>(J34-(SUM(J6:J31)))</f>
        <v>184.37179457925683</v>
      </c>
      <c r="K35" s="50"/>
    </row>
    <row r="36" spans="3:11" ht="7.5" customHeight="1" thickBot="1">
      <c r="C36" s="40"/>
      <c r="D36" s="42"/>
      <c r="E36" s="43"/>
      <c r="F36" s="44"/>
    </row>
    <row r="37" spans="3:11" ht="18" customHeight="1" thickBot="1">
      <c r="D37" s="123" t="s">
        <v>74</v>
      </c>
      <c r="E37" s="123"/>
      <c r="F37" s="123"/>
      <c r="G37" s="123"/>
      <c r="H37" s="124"/>
      <c r="I37" s="47">
        <v>2</v>
      </c>
    </row>
    <row r="38" spans="3:11" ht="16.5" customHeight="1" thickBot="1">
      <c r="D38" s="125" t="s">
        <v>75</v>
      </c>
      <c r="E38" s="125"/>
      <c r="F38" s="125"/>
      <c r="G38" s="125"/>
      <c r="H38" s="124"/>
      <c r="I38" s="47">
        <v>5</v>
      </c>
    </row>
    <row r="39" spans="3:11" ht="13.5" customHeight="1" thickBot="1"/>
    <row r="40" spans="3:11" ht="33.75" customHeight="1" thickBot="1">
      <c r="D40" s="120" t="s">
        <v>73</v>
      </c>
      <c r="E40" s="121"/>
      <c r="F40" s="121"/>
      <c r="G40" s="121"/>
      <c r="H40" s="122"/>
      <c r="I40" s="51">
        <f>E35+J35+I37+(I38*0.5)</f>
        <v>209.3775687455759</v>
      </c>
    </row>
    <row r="43" spans="3:11">
      <c r="C43" s="97" t="s">
        <v>77</v>
      </c>
      <c r="D43" s="97"/>
      <c r="E43" s="97"/>
      <c r="F43" s="97"/>
      <c r="G43" s="97"/>
      <c r="H43" s="97"/>
      <c r="I43" s="97"/>
      <c r="J43" s="97"/>
      <c r="K43" s="97"/>
    </row>
    <row r="44" spans="3:11">
      <c r="C44" s="11"/>
      <c r="D44" s="11"/>
      <c r="E44" s="11" t="s">
        <v>82</v>
      </c>
      <c r="F44" s="11" t="s">
        <v>71</v>
      </c>
      <c r="G44" s="11"/>
      <c r="H44" s="11"/>
      <c r="I44" s="11"/>
      <c r="J44" s="11"/>
      <c r="K44" s="11"/>
    </row>
    <row r="45" spans="3:11">
      <c r="C45" s="62" t="s">
        <v>78</v>
      </c>
      <c r="D45" s="14" t="s">
        <v>86</v>
      </c>
      <c r="E45" s="60">
        <f>VLOOKUP(D45,Sheet4!A2:C21,2,FALSE)</f>
        <v>17.2</v>
      </c>
      <c r="F45" s="61">
        <f>VLOOKUP(D45,Sheet4!A2:C21,3,FALSE)</f>
        <v>11.555555555555555</v>
      </c>
    </row>
    <row r="46" spans="3:11">
      <c r="C46" s="62" t="s">
        <v>79</v>
      </c>
      <c r="D46" s="14" t="s">
        <v>84</v>
      </c>
      <c r="E46" s="60">
        <f>VLOOKUP(D46,Sheet4!A2:C21,2,FALSE)</f>
        <v>25.192629815745391</v>
      </c>
      <c r="F46" s="61">
        <f>VLOOKUP(D46,Sheet4!A2:C21,3,FALSE)</f>
        <v>20.154241645244216</v>
      </c>
    </row>
    <row r="47" spans="3:11">
      <c r="C47" s="62" t="s">
        <v>80</v>
      </c>
      <c r="D47" s="14" t="s">
        <v>85</v>
      </c>
      <c r="E47" s="60">
        <f>VLOOKUP(D47,Sheet4!A2:C21,2,FALSE)</f>
        <v>22.612244897959183</v>
      </c>
      <c r="F47" s="61">
        <f>VLOOKUP(D47,Sheet4!A2:C21,3,FALSE)</f>
        <v>18.756756756756758</v>
      </c>
    </row>
    <row r="48" spans="3:11">
      <c r="C48" s="62" t="s">
        <v>81</v>
      </c>
      <c r="D48" s="14" t="s">
        <v>83</v>
      </c>
      <c r="E48" s="60">
        <f>VLOOKUP(D48,Sheet4!A2:C21,2,FALSE)</f>
        <v>25.506216696269984</v>
      </c>
      <c r="F48" s="61">
        <f>VLOOKUP(D48,Sheet4!A2:C21,3,FALSE)</f>
        <v>22.820143884892087</v>
      </c>
    </row>
    <row r="57" spans="3:3" hidden="1">
      <c r="C57" s="2">
        <f>Sheet4!A2</f>
        <v>0</v>
      </c>
    </row>
    <row r="58" spans="3:3" hidden="1">
      <c r="C58" s="2">
        <f>Sheet4!A3</f>
        <v>0</v>
      </c>
    </row>
    <row r="59" spans="3:3" hidden="1">
      <c r="C59" s="2">
        <f>Sheet4!A4</f>
        <v>0</v>
      </c>
    </row>
    <row r="60" spans="3:3" hidden="1">
      <c r="C60" s="2">
        <f>Sheet4!A5</f>
        <v>0</v>
      </c>
    </row>
    <row r="61" spans="3:3" hidden="1">
      <c r="C61" s="2">
        <f>Sheet4!A6</f>
        <v>0</v>
      </c>
    </row>
    <row r="62" spans="3:3" hidden="1">
      <c r="C62" s="2">
        <f>Sheet4!A7</f>
        <v>0</v>
      </c>
    </row>
    <row r="63" spans="3:3" hidden="1">
      <c r="C63" s="2" t="str">
        <f>Sheet4!A8</f>
        <v>Mike Alberta</v>
      </c>
    </row>
    <row r="64" spans="3:3" hidden="1">
      <c r="C64" s="2" t="str">
        <f>Sheet4!A9</f>
        <v>John Alberta</v>
      </c>
    </row>
    <row r="65" spans="3:3" hidden="1">
      <c r="C65" s="2" t="str">
        <f>Sheet4!A10</f>
        <v>Billy Fussell</v>
      </c>
    </row>
    <row r="66" spans="3:3" hidden="1">
      <c r="C66" s="2" t="str">
        <f>Sheet4!A11</f>
        <v>Lue Naylor</v>
      </c>
    </row>
    <row r="67" spans="3:3" hidden="1">
      <c r="C67" s="2" t="str">
        <f>Sheet4!A12</f>
        <v>Larry Schmidt</v>
      </c>
    </row>
    <row r="68" spans="3:3" hidden="1">
      <c r="C68" s="2" t="str">
        <f>Sheet4!A13</f>
        <v>Darrell Singleton</v>
      </c>
    </row>
    <row r="69" spans="3:3" hidden="1">
      <c r="C69" s="2" t="str">
        <f>Sheet4!A14</f>
        <v>Joe Butler</v>
      </c>
    </row>
    <row r="70" spans="3:3" hidden="1">
      <c r="C70" s="2" t="str">
        <f>Sheet4!A15</f>
        <v>Gary Ruple</v>
      </c>
    </row>
    <row r="71" spans="3:3" hidden="1">
      <c r="C71" s="2" t="str">
        <f>Sheet4!A16</f>
        <v>Beano Kidd</v>
      </c>
    </row>
    <row r="72" spans="3:3" hidden="1">
      <c r="C72" s="2" t="str">
        <f>Sheet4!A17</f>
        <v>Mike Hickman</v>
      </c>
    </row>
    <row r="73" spans="3:3" hidden="1">
      <c r="C73" s="2" t="str">
        <f>Sheet4!A18</f>
        <v>Tony Razo</v>
      </c>
    </row>
    <row r="74" spans="3:3" hidden="1">
      <c r="C74" s="2" t="str">
        <f>Sheet4!A19</f>
        <v>Kurt Jones</v>
      </c>
    </row>
    <row r="75" spans="3:3" hidden="1">
      <c r="C75" s="2" t="str">
        <f>Sheet4!A20</f>
        <v>Curt Burg</v>
      </c>
    </row>
    <row r="76" spans="3:3" hidden="1">
      <c r="C76" s="2" t="str">
        <f>Sheet4!A21</f>
        <v>Joe Razo</v>
      </c>
    </row>
  </sheetData>
  <sheetProtection selectLockedCells="1"/>
  <mergeCells count="13">
    <mergeCell ref="C43:K43"/>
    <mergeCell ref="C35:D35"/>
    <mergeCell ref="D40:H40"/>
    <mergeCell ref="D37:H37"/>
    <mergeCell ref="D38:H38"/>
    <mergeCell ref="C1:F1"/>
    <mergeCell ref="H1:K1"/>
    <mergeCell ref="H33:K33"/>
    <mergeCell ref="H34:I34"/>
    <mergeCell ref="H35:I35"/>
    <mergeCell ref="B3:D3"/>
    <mergeCell ref="C34:D34"/>
    <mergeCell ref="G3:I3"/>
  </mergeCells>
  <conditionalFormatting sqref="F6:F31 K6:K31">
    <cfRule type="cellIs" dxfId="2" priority="4" operator="equal">
      <formula>0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1">
    <dataValidation type="list" allowBlank="1" showInputMessage="1" showErrorMessage="1" sqref="D45:D48">
      <formula1>$C$57:$C$76</formula1>
    </dataValidation>
  </dataValidations>
  <pageMargins left="0.7" right="0.7" top="0.75" bottom="0.75" header="0.3" footer="0.3"/>
  <pageSetup scale="9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4" workbookViewId="0">
      <selection activeCell="G6" sqref="G6:G23"/>
    </sheetView>
  </sheetViews>
  <sheetFormatPr baseColWidth="10" defaultColWidth="8.83203125" defaultRowHeight="15" x14ac:dyDescent="0"/>
  <cols>
    <col min="2" max="2" width="6.5" customWidth="1"/>
    <col min="3" max="3" width="9.83203125" customWidth="1"/>
    <col min="4" max="4" width="6.5" customWidth="1"/>
    <col min="7" max="7" width="16.1640625" customWidth="1"/>
    <col min="9" max="9" width="10.33203125" style="18" customWidth="1"/>
    <col min="258" max="258" width="6.5" customWidth="1"/>
    <col min="259" max="259" width="9.83203125" customWidth="1"/>
    <col min="260" max="260" width="6.5" customWidth="1"/>
    <col min="263" max="263" width="16.1640625" customWidth="1"/>
    <col min="265" max="265" width="10.33203125" customWidth="1"/>
    <col min="514" max="514" width="6.5" customWidth="1"/>
    <col min="515" max="515" width="9.83203125" customWidth="1"/>
    <col min="516" max="516" width="6.5" customWidth="1"/>
    <col min="519" max="519" width="16.1640625" customWidth="1"/>
    <col min="521" max="521" width="10.33203125" customWidth="1"/>
    <col min="770" max="770" width="6.5" customWidth="1"/>
    <col min="771" max="771" width="9.83203125" customWidth="1"/>
    <col min="772" max="772" width="6.5" customWidth="1"/>
    <col min="775" max="775" width="16.1640625" customWidth="1"/>
    <col min="777" max="777" width="10.33203125" customWidth="1"/>
    <col min="1026" max="1026" width="6.5" customWidth="1"/>
    <col min="1027" max="1027" width="9.83203125" customWidth="1"/>
    <col min="1028" max="1028" width="6.5" customWidth="1"/>
    <col min="1031" max="1031" width="16.1640625" customWidth="1"/>
    <col min="1033" max="1033" width="10.33203125" customWidth="1"/>
    <col min="1282" max="1282" width="6.5" customWidth="1"/>
    <col min="1283" max="1283" width="9.83203125" customWidth="1"/>
    <col min="1284" max="1284" width="6.5" customWidth="1"/>
    <col min="1287" max="1287" width="16.1640625" customWidth="1"/>
    <col min="1289" max="1289" width="10.33203125" customWidth="1"/>
    <col min="1538" max="1538" width="6.5" customWidth="1"/>
    <col min="1539" max="1539" width="9.83203125" customWidth="1"/>
    <col min="1540" max="1540" width="6.5" customWidth="1"/>
    <col min="1543" max="1543" width="16.1640625" customWidth="1"/>
    <col min="1545" max="1545" width="10.33203125" customWidth="1"/>
    <col min="1794" max="1794" width="6.5" customWidth="1"/>
    <col min="1795" max="1795" width="9.83203125" customWidth="1"/>
    <col min="1796" max="1796" width="6.5" customWidth="1"/>
    <col min="1799" max="1799" width="16.1640625" customWidth="1"/>
    <col min="1801" max="1801" width="10.33203125" customWidth="1"/>
    <col min="2050" max="2050" width="6.5" customWidth="1"/>
    <col min="2051" max="2051" width="9.83203125" customWidth="1"/>
    <col min="2052" max="2052" width="6.5" customWidth="1"/>
    <col min="2055" max="2055" width="16.1640625" customWidth="1"/>
    <col min="2057" max="2057" width="10.33203125" customWidth="1"/>
    <col min="2306" max="2306" width="6.5" customWidth="1"/>
    <col min="2307" max="2307" width="9.83203125" customWidth="1"/>
    <col min="2308" max="2308" width="6.5" customWidth="1"/>
    <col min="2311" max="2311" width="16.1640625" customWidth="1"/>
    <col min="2313" max="2313" width="10.33203125" customWidth="1"/>
    <col min="2562" max="2562" width="6.5" customWidth="1"/>
    <col min="2563" max="2563" width="9.83203125" customWidth="1"/>
    <col min="2564" max="2564" width="6.5" customWidth="1"/>
    <col min="2567" max="2567" width="16.1640625" customWidth="1"/>
    <col min="2569" max="2569" width="10.33203125" customWidth="1"/>
    <col min="2818" max="2818" width="6.5" customWidth="1"/>
    <col min="2819" max="2819" width="9.83203125" customWidth="1"/>
    <col min="2820" max="2820" width="6.5" customWidth="1"/>
    <col min="2823" max="2823" width="16.1640625" customWidth="1"/>
    <col min="2825" max="2825" width="10.33203125" customWidth="1"/>
    <col min="3074" max="3074" width="6.5" customWidth="1"/>
    <col min="3075" max="3075" width="9.83203125" customWidth="1"/>
    <col min="3076" max="3076" width="6.5" customWidth="1"/>
    <col min="3079" max="3079" width="16.1640625" customWidth="1"/>
    <col min="3081" max="3081" width="10.33203125" customWidth="1"/>
    <col min="3330" max="3330" width="6.5" customWidth="1"/>
    <col min="3331" max="3331" width="9.83203125" customWidth="1"/>
    <col min="3332" max="3332" width="6.5" customWidth="1"/>
    <col min="3335" max="3335" width="16.1640625" customWidth="1"/>
    <col min="3337" max="3337" width="10.33203125" customWidth="1"/>
    <col min="3586" max="3586" width="6.5" customWidth="1"/>
    <col min="3587" max="3587" width="9.83203125" customWidth="1"/>
    <col min="3588" max="3588" width="6.5" customWidth="1"/>
    <col min="3591" max="3591" width="16.1640625" customWidth="1"/>
    <col min="3593" max="3593" width="10.33203125" customWidth="1"/>
    <col min="3842" max="3842" width="6.5" customWidth="1"/>
    <col min="3843" max="3843" width="9.83203125" customWidth="1"/>
    <col min="3844" max="3844" width="6.5" customWidth="1"/>
    <col min="3847" max="3847" width="16.1640625" customWidth="1"/>
    <col min="3849" max="3849" width="10.33203125" customWidth="1"/>
    <col min="4098" max="4098" width="6.5" customWidth="1"/>
    <col min="4099" max="4099" width="9.83203125" customWidth="1"/>
    <col min="4100" max="4100" width="6.5" customWidth="1"/>
    <col min="4103" max="4103" width="16.1640625" customWidth="1"/>
    <col min="4105" max="4105" width="10.33203125" customWidth="1"/>
    <col min="4354" max="4354" width="6.5" customWidth="1"/>
    <col min="4355" max="4355" width="9.83203125" customWidth="1"/>
    <col min="4356" max="4356" width="6.5" customWidth="1"/>
    <col min="4359" max="4359" width="16.1640625" customWidth="1"/>
    <col min="4361" max="4361" width="10.33203125" customWidth="1"/>
    <col min="4610" max="4610" width="6.5" customWidth="1"/>
    <col min="4611" max="4611" width="9.83203125" customWidth="1"/>
    <col min="4612" max="4612" width="6.5" customWidth="1"/>
    <col min="4615" max="4615" width="16.1640625" customWidth="1"/>
    <col min="4617" max="4617" width="10.33203125" customWidth="1"/>
    <col min="4866" max="4866" width="6.5" customWidth="1"/>
    <col min="4867" max="4867" width="9.83203125" customWidth="1"/>
    <col min="4868" max="4868" width="6.5" customWidth="1"/>
    <col min="4871" max="4871" width="16.1640625" customWidth="1"/>
    <col min="4873" max="4873" width="10.33203125" customWidth="1"/>
    <col min="5122" max="5122" width="6.5" customWidth="1"/>
    <col min="5123" max="5123" width="9.83203125" customWidth="1"/>
    <col min="5124" max="5124" width="6.5" customWidth="1"/>
    <col min="5127" max="5127" width="16.1640625" customWidth="1"/>
    <col min="5129" max="5129" width="10.33203125" customWidth="1"/>
    <col min="5378" max="5378" width="6.5" customWidth="1"/>
    <col min="5379" max="5379" width="9.83203125" customWidth="1"/>
    <col min="5380" max="5380" width="6.5" customWidth="1"/>
    <col min="5383" max="5383" width="16.1640625" customWidth="1"/>
    <col min="5385" max="5385" width="10.33203125" customWidth="1"/>
    <col min="5634" max="5634" width="6.5" customWidth="1"/>
    <col min="5635" max="5635" width="9.83203125" customWidth="1"/>
    <col min="5636" max="5636" width="6.5" customWidth="1"/>
    <col min="5639" max="5639" width="16.1640625" customWidth="1"/>
    <col min="5641" max="5641" width="10.33203125" customWidth="1"/>
    <col min="5890" max="5890" width="6.5" customWidth="1"/>
    <col min="5891" max="5891" width="9.83203125" customWidth="1"/>
    <col min="5892" max="5892" width="6.5" customWidth="1"/>
    <col min="5895" max="5895" width="16.1640625" customWidth="1"/>
    <col min="5897" max="5897" width="10.33203125" customWidth="1"/>
    <col min="6146" max="6146" width="6.5" customWidth="1"/>
    <col min="6147" max="6147" width="9.83203125" customWidth="1"/>
    <col min="6148" max="6148" width="6.5" customWidth="1"/>
    <col min="6151" max="6151" width="16.1640625" customWidth="1"/>
    <col min="6153" max="6153" width="10.33203125" customWidth="1"/>
    <col min="6402" max="6402" width="6.5" customWidth="1"/>
    <col min="6403" max="6403" width="9.83203125" customWidth="1"/>
    <col min="6404" max="6404" width="6.5" customWidth="1"/>
    <col min="6407" max="6407" width="16.1640625" customWidth="1"/>
    <col min="6409" max="6409" width="10.33203125" customWidth="1"/>
    <col min="6658" max="6658" width="6.5" customWidth="1"/>
    <col min="6659" max="6659" width="9.83203125" customWidth="1"/>
    <col min="6660" max="6660" width="6.5" customWidth="1"/>
    <col min="6663" max="6663" width="16.1640625" customWidth="1"/>
    <col min="6665" max="6665" width="10.33203125" customWidth="1"/>
    <col min="6914" max="6914" width="6.5" customWidth="1"/>
    <col min="6915" max="6915" width="9.83203125" customWidth="1"/>
    <col min="6916" max="6916" width="6.5" customWidth="1"/>
    <col min="6919" max="6919" width="16.1640625" customWidth="1"/>
    <col min="6921" max="6921" width="10.33203125" customWidth="1"/>
    <col min="7170" max="7170" width="6.5" customWidth="1"/>
    <col min="7171" max="7171" width="9.83203125" customWidth="1"/>
    <col min="7172" max="7172" width="6.5" customWidth="1"/>
    <col min="7175" max="7175" width="16.1640625" customWidth="1"/>
    <col min="7177" max="7177" width="10.33203125" customWidth="1"/>
    <col min="7426" max="7426" width="6.5" customWidth="1"/>
    <col min="7427" max="7427" width="9.83203125" customWidth="1"/>
    <col min="7428" max="7428" width="6.5" customWidth="1"/>
    <col min="7431" max="7431" width="16.1640625" customWidth="1"/>
    <col min="7433" max="7433" width="10.33203125" customWidth="1"/>
    <col min="7682" max="7682" width="6.5" customWidth="1"/>
    <col min="7683" max="7683" width="9.83203125" customWidth="1"/>
    <col min="7684" max="7684" width="6.5" customWidth="1"/>
    <col min="7687" max="7687" width="16.1640625" customWidth="1"/>
    <col min="7689" max="7689" width="10.33203125" customWidth="1"/>
    <col min="7938" max="7938" width="6.5" customWidth="1"/>
    <col min="7939" max="7939" width="9.83203125" customWidth="1"/>
    <col min="7940" max="7940" width="6.5" customWidth="1"/>
    <col min="7943" max="7943" width="16.1640625" customWidth="1"/>
    <col min="7945" max="7945" width="10.33203125" customWidth="1"/>
    <col min="8194" max="8194" width="6.5" customWidth="1"/>
    <col min="8195" max="8195" width="9.83203125" customWidth="1"/>
    <col min="8196" max="8196" width="6.5" customWidth="1"/>
    <col min="8199" max="8199" width="16.1640625" customWidth="1"/>
    <col min="8201" max="8201" width="10.33203125" customWidth="1"/>
    <col min="8450" max="8450" width="6.5" customWidth="1"/>
    <col min="8451" max="8451" width="9.83203125" customWidth="1"/>
    <col min="8452" max="8452" width="6.5" customWidth="1"/>
    <col min="8455" max="8455" width="16.1640625" customWidth="1"/>
    <col min="8457" max="8457" width="10.33203125" customWidth="1"/>
    <col min="8706" max="8706" width="6.5" customWidth="1"/>
    <col min="8707" max="8707" width="9.83203125" customWidth="1"/>
    <col min="8708" max="8708" width="6.5" customWidth="1"/>
    <col min="8711" max="8711" width="16.1640625" customWidth="1"/>
    <col min="8713" max="8713" width="10.33203125" customWidth="1"/>
    <col min="8962" max="8962" width="6.5" customWidth="1"/>
    <col min="8963" max="8963" width="9.83203125" customWidth="1"/>
    <col min="8964" max="8964" width="6.5" customWidth="1"/>
    <col min="8967" max="8967" width="16.1640625" customWidth="1"/>
    <col min="8969" max="8969" width="10.33203125" customWidth="1"/>
    <col min="9218" max="9218" width="6.5" customWidth="1"/>
    <col min="9219" max="9219" width="9.83203125" customWidth="1"/>
    <col min="9220" max="9220" width="6.5" customWidth="1"/>
    <col min="9223" max="9223" width="16.1640625" customWidth="1"/>
    <col min="9225" max="9225" width="10.33203125" customWidth="1"/>
    <col min="9474" max="9474" width="6.5" customWidth="1"/>
    <col min="9475" max="9475" width="9.83203125" customWidth="1"/>
    <col min="9476" max="9476" width="6.5" customWidth="1"/>
    <col min="9479" max="9479" width="16.1640625" customWidth="1"/>
    <col min="9481" max="9481" width="10.33203125" customWidth="1"/>
    <col min="9730" max="9730" width="6.5" customWidth="1"/>
    <col min="9731" max="9731" width="9.83203125" customWidth="1"/>
    <col min="9732" max="9732" width="6.5" customWidth="1"/>
    <col min="9735" max="9735" width="16.1640625" customWidth="1"/>
    <col min="9737" max="9737" width="10.33203125" customWidth="1"/>
    <col min="9986" max="9986" width="6.5" customWidth="1"/>
    <col min="9987" max="9987" width="9.83203125" customWidth="1"/>
    <col min="9988" max="9988" width="6.5" customWidth="1"/>
    <col min="9991" max="9991" width="16.1640625" customWidth="1"/>
    <col min="9993" max="9993" width="10.33203125" customWidth="1"/>
    <col min="10242" max="10242" width="6.5" customWidth="1"/>
    <col min="10243" max="10243" width="9.83203125" customWidth="1"/>
    <col min="10244" max="10244" width="6.5" customWidth="1"/>
    <col min="10247" max="10247" width="16.1640625" customWidth="1"/>
    <col min="10249" max="10249" width="10.33203125" customWidth="1"/>
    <col min="10498" max="10498" width="6.5" customWidth="1"/>
    <col min="10499" max="10499" width="9.83203125" customWidth="1"/>
    <col min="10500" max="10500" width="6.5" customWidth="1"/>
    <col min="10503" max="10503" width="16.1640625" customWidth="1"/>
    <col min="10505" max="10505" width="10.33203125" customWidth="1"/>
    <col min="10754" max="10754" width="6.5" customWidth="1"/>
    <col min="10755" max="10755" width="9.83203125" customWidth="1"/>
    <col min="10756" max="10756" width="6.5" customWidth="1"/>
    <col min="10759" max="10759" width="16.1640625" customWidth="1"/>
    <col min="10761" max="10761" width="10.33203125" customWidth="1"/>
    <col min="11010" max="11010" width="6.5" customWidth="1"/>
    <col min="11011" max="11011" width="9.83203125" customWidth="1"/>
    <col min="11012" max="11012" width="6.5" customWidth="1"/>
    <col min="11015" max="11015" width="16.1640625" customWidth="1"/>
    <col min="11017" max="11017" width="10.33203125" customWidth="1"/>
    <col min="11266" max="11266" width="6.5" customWidth="1"/>
    <col min="11267" max="11267" width="9.83203125" customWidth="1"/>
    <col min="11268" max="11268" width="6.5" customWidth="1"/>
    <col min="11271" max="11271" width="16.1640625" customWidth="1"/>
    <col min="11273" max="11273" width="10.33203125" customWidth="1"/>
    <col min="11522" max="11522" width="6.5" customWidth="1"/>
    <col min="11523" max="11523" width="9.83203125" customWidth="1"/>
    <col min="11524" max="11524" width="6.5" customWidth="1"/>
    <col min="11527" max="11527" width="16.1640625" customWidth="1"/>
    <col min="11529" max="11529" width="10.33203125" customWidth="1"/>
    <col min="11778" max="11778" width="6.5" customWidth="1"/>
    <col min="11779" max="11779" width="9.83203125" customWidth="1"/>
    <col min="11780" max="11780" width="6.5" customWidth="1"/>
    <col min="11783" max="11783" width="16.1640625" customWidth="1"/>
    <col min="11785" max="11785" width="10.33203125" customWidth="1"/>
    <col min="12034" max="12034" width="6.5" customWidth="1"/>
    <col min="12035" max="12035" width="9.83203125" customWidth="1"/>
    <col min="12036" max="12036" width="6.5" customWidth="1"/>
    <col min="12039" max="12039" width="16.1640625" customWidth="1"/>
    <col min="12041" max="12041" width="10.33203125" customWidth="1"/>
    <col min="12290" max="12290" width="6.5" customWidth="1"/>
    <col min="12291" max="12291" width="9.83203125" customWidth="1"/>
    <col min="12292" max="12292" width="6.5" customWidth="1"/>
    <col min="12295" max="12295" width="16.1640625" customWidth="1"/>
    <col min="12297" max="12297" width="10.33203125" customWidth="1"/>
    <col min="12546" max="12546" width="6.5" customWidth="1"/>
    <col min="12547" max="12547" width="9.83203125" customWidth="1"/>
    <col min="12548" max="12548" width="6.5" customWidth="1"/>
    <col min="12551" max="12551" width="16.1640625" customWidth="1"/>
    <col min="12553" max="12553" width="10.33203125" customWidth="1"/>
    <col min="12802" max="12802" width="6.5" customWidth="1"/>
    <col min="12803" max="12803" width="9.83203125" customWidth="1"/>
    <col min="12804" max="12804" width="6.5" customWidth="1"/>
    <col min="12807" max="12807" width="16.1640625" customWidth="1"/>
    <col min="12809" max="12809" width="10.33203125" customWidth="1"/>
    <col min="13058" max="13058" width="6.5" customWidth="1"/>
    <col min="13059" max="13059" width="9.83203125" customWidth="1"/>
    <col min="13060" max="13060" width="6.5" customWidth="1"/>
    <col min="13063" max="13063" width="16.1640625" customWidth="1"/>
    <col min="13065" max="13065" width="10.33203125" customWidth="1"/>
    <col min="13314" max="13314" width="6.5" customWidth="1"/>
    <col min="13315" max="13315" width="9.83203125" customWidth="1"/>
    <col min="13316" max="13316" width="6.5" customWidth="1"/>
    <col min="13319" max="13319" width="16.1640625" customWidth="1"/>
    <col min="13321" max="13321" width="10.33203125" customWidth="1"/>
    <col min="13570" max="13570" width="6.5" customWidth="1"/>
    <col min="13571" max="13571" width="9.83203125" customWidth="1"/>
    <col min="13572" max="13572" width="6.5" customWidth="1"/>
    <col min="13575" max="13575" width="16.1640625" customWidth="1"/>
    <col min="13577" max="13577" width="10.33203125" customWidth="1"/>
    <col min="13826" max="13826" width="6.5" customWidth="1"/>
    <col min="13827" max="13827" width="9.83203125" customWidth="1"/>
    <col min="13828" max="13828" width="6.5" customWidth="1"/>
    <col min="13831" max="13831" width="16.1640625" customWidth="1"/>
    <col min="13833" max="13833" width="10.33203125" customWidth="1"/>
    <col min="14082" max="14082" width="6.5" customWidth="1"/>
    <col min="14083" max="14083" width="9.83203125" customWidth="1"/>
    <col min="14084" max="14084" width="6.5" customWidth="1"/>
    <col min="14087" max="14087" width="16.1640625" customWidth="1"/>
    <col min="14089" max="14089" width="10.33203125" customWidth="1"/>
    <col min="14338" max="14338" width="6.5" customWidth="1"/>
    <col min="14339" max="14339" width="9.83203125" customWidth="1"/>
    <col min="14340" max="14340" width="6.5" customWidth="1"/>
    <col min="14343" max="14343" width="16.1640625" customWidth="1"/>
    <col min="14345" max="14345" width="10.33203125" customWidth="1"/>
    <col min="14594" max="14594" width="6.5" customWidth="1"/>
    <col min="14595" max="14595" width="9.83203125" customWidth="1"/>
    <col min="14596" max="14596" width="6.5" customWidth="1"/>
    <col min="14599" max="14599" width="16.1640625" customWidth="1"/>
    <col min="14601" max="14601" width="10.33203125" customWidth="1"/>
    <col min="14850" max="14850" width="6.5" customWidth="1"/>
    <col min="14851" max="14851" width="9.83203125" customWidth="1"/>
    <col min="14852" max="14852" width="6.5" customWidth="1"/>
    <col min="14855" max="14855" width="16.1640625" customWidth="1"/>
    <col min="14857" max="14857" width="10.33203125" customWidth="1"/>
    <col min="15106" max="15106" width="6.5" customWidth="1"/>
    <col min="15107" max="15107" width="9.83203125" customWidth="1"/>
    <col min="15108" max="15108" width="6.5" customWidth="1"/>
    <col min="15111" max="15111" width="16.1640625" customWidth="1"/>
    <col min="15113" max="15113" width="10.33203125" customWidth="1"/>
    <col min="15362" max="15362" width="6.5" customWidth="1"/>
    <col min="15363" max="15363" width="9.83203125" customWidth="1"/>
    <col min="15364" max="15364" width="6.5" customWidth="1"/>
    <col min="15367" max="15367" width="16.1640625" customWidth="1"/>
    <col min="15369" max="15369" width="10.33203125" customWidth="1"/>
    <col min="15618" max="15618" width="6.5" customWidth="1"/>
    <col min="15619" max="15619" width="9.83203125" customWidth="1"/>
    <col min="15620" max="15620" width="6.5" customWidth="1"/>
    <col min="15623" max="15623" width="16.1640625" customWidth="1"/>
    <col min="15625" max="15625" width="10.33203125" customWidth="1"/>
    <col min="15874" max="15874" width="6.5" customWidth="1"/>
    <col min="15875" max="15875" width="9.83203125" customWidth="1"/>
    <col min="15876" max="15876" width="6.5" customWidth="1"/>
    <col min="15879" max="15879" width="16.1640625" customWidth="1"/>
    <col min="15881" max="15881" width="10.33203125" customWidth="1"/>
    <col min="16130" max="16130" width="6.5" customWidth="1"/>
    <col min="16131" max="16131" width="9.83203125" customWidth="1"/>
    <col min="16132" max="16132" width="6.5" customWidth="1"/>
    <col min="16135" max="16135" width="16.1640625" customWidth="1"/>
    <col min="16137" max="16137" width="10.33203125" customWidth="1"/>
  </cols>
  <sheetData>
    <row r="1" spans="1:13" ht="23">
      <c r="A1" s="15" t="s">
        <v>10</v>
      </c>
      <c r="C1" s="16"/>
      <c r="D1" s="17" t="s">
        <v>11</v>
      </c>
    </row>
    <row r="2" spans="1:13" ht="20">
      <c r="D2" s="17" t="s">
        <v>12</v>
      </c>
    </row>
    <row r="3" spans="1:13" ht="18">
      <c r="A3" s="16" t="s">
        <v>13</v>
      </c>
      <c r="B3" s="126" t="s">
        <v>14</v>
      </c>
      <c r="C3" s="126"/>
      <c r="G3" s="19" t="s">
        <v>15</v>
      </c>
      <c r="J3" s="20" t="s">
        <v>16</v>
      </c>
    </row>
    <row r="4" spans="1:13" ht="18">
      <c r="A4" s="16"/>
      <c r="G4" s="19"/>
    </row>
    <row r="5" spans="1:13">
      <c r="A5" s="21" t="s">
        <v>17</v>
      </c>
      <c r="B5" s="21"/>
      <c r="C5" s="22" t="s">
        <v>0</v>
      </c>
      <c r="D5" s="21"/>
      <c r="E5" s="21" t="s">
        <v>18</v>
      </c>
      <c r="F5" s="21"/>
      <c r="G5" s="21" t="s">
        <v>19</v>
      </c>
      <c r="H5" s="23" t="s">
        <v>20</v>
      </c>
      <c r="I5" s="20" t="s">
        <v>21</v>
      </c>
      <c r="K5" s="21" t="s">
        <v>22</v>
      </c>
      <c r="M5">
        <v>4</v>
      </c>
    </row>
    <row r="6" spans="1:13" s="24" customFormat="1">
      <c r="A6" s="24">
        <v>1</v>
      </c>
      <c r="C6" s="24" t="s">
        <v>23</v>
      </c>
      <c r="E6" s="24" t="s">
        <v>24</v>
      </c>
      <c r="G6" s="25">
        <v>29</v>
      </c>
      <c r="H6" s="25">
        <v>2</v>
      </c>
      <c r="I6" s="26">
        <v>1855</v>
      </c>
    </row>
    <row r="7" spans="1:13" s="24" customFormat="1">
      <c r="A7" s="24">
        <v>2</v>
      </c>
      <c r="C7" s="24" t="s">
        <v>25</v>
      </c>
      <c r="E7" s="24" t="s">
        <v>24</v>
      </c>
      <c r="G7" s="25">
        <v>36</v>
      </c>
      <c r="H7" s="25">
        <v>2.25</v>
      </c>
      <c r="I7" s="26">
        <v>2050</v>
      </c>
    </row>
    <row r="8" spans="1:13" s="24" customFormat="1">
      <c r="A8" s="24">
        <v>3</v>
      </c>
      <c r="C8" s="24" t="s">
        <v>26</v>
      </c>
      <c r="E8" s="24" t="s">
        <v>24</v>
      </c>
      <c r="G8" s="25">
        <v>36</v>
      </c>
      <c r="H8" s="25">
        <v>2.25</v>
      </c>
      <c r="I8" s="26">
        <v>2325</v>
      </c>
    </row>
    <row r="9" spans="1:13" s="24" customFormat="1">
      <c r="A9" s="24">
        <v>4</v>
      </c>
      <c r="C9" s="24" t="s">
        <v>27</v>
      </c>
      <c r="E9" s="24" t="s">
        <v>24</v>
      </c>
      <c r="G9" s="25">
        <v>36</v>
      </c>
      <c r="H9" s="25">
        <v>2.25</v>
      </c>
      <c r="I9" s="27" t="s">
        <v>28</v>
      </c>
    </row>
    <row r="10" spans="1:13" s="24" customFormat="1">
      <c r="A10" s="24">
        <v>5</v>
      </c>
      <c r="C10" s="24" t="s">
        <v>29</v>
      </c>
      <c r="E10" s="24" t="s">
        <v>24</v>
      </c>
      <c r="G10" s="25">
        <v>36</v>
      </c>
      <c r="H10" s="25">
        <v>2.25</v>
      </c>
      <c r="I10" s="27" t="s">
        <v>30</v>
      </c>
    </row>
    <row r="11" spans="1:13" s="24" customFormat="1">
      <c r="A11" s="24">
        <v>6</v>
      </c>
      <c r="C11" s="24" t="s">
        <v>31</v>
      </c>
      <c r="E11" s="24" t="s">
        <v>24</v>
      </c>
      <c r="G11" s="25">
        <v>16</v>
      </c>
      <c r="H11" s="25">
        <v>1</v>
      </c>
      <c r="I11" s="27" t="s">
        <v>32</v>
      </c>
    </row>
    <row r="12" spans="1:13" s="24" customFormat="1">
      <c r="A12" s="24">
        <v>7</v>
      </c>
      <c r="C12" s="24" t="s">
        <v>23</v>
      </c>
      <c r="E12" s="24" t="s">
        <v>33</v>
      </c>
      <c r="G12" s="25">
        <v>3</v>
      </c>
      <c r="H12" s="25">
        <v>0.33</v>
      </c>
      <c r="I12" s="27"/>
    </row>
    <row r="13" spans="1:13" s="24" customFormat="1">
      <c r="A13" s="24">
        <v>8</v>
      </c>
      <c r="C13" s="24" t="s">
        <v>34</v>
      </c>
      <c r="E13" s="24" t="s">
        <v>24</v>
      </c>
      <c r="G13" s="28">
        <v>50</v>
      </c>
      <c r="H13" s="28">
        <v>3.25</v>
      </c>
      <c r="I13" s="29"/>
    </row>
    <row r="14" spans="1:13" s="24" customFormat="1">
      <c r="A14" s="24">
        <v>9</v>
      </c>
      <c r="C14" s="24" t="s">
        <v>23</v>
      </c>
      <c r="E14" s="24" t="s">
        <v>35</v>
      </c>
      <c r="G14" s="25">
        <v>3</v>
      </c>
      <c r="H14" s="25">
        <v>0.33</v>
      </c>
      <c r="I14" s="26"/>
    </row>
    <row r="15" spans="1:13" s="24" customFormat="1">
      <c r="A15" s="24">
        <v>10</v>
      </c>
      <c r="C15" s="24" t="s">
        <v>23</v>
      </c>
      <c r="E15" s="24" t="s">
        <v>36</v>
      </c>
      <c r="G15" s="25">
        <v>36</v>
      </c>
      <c r="H15" s="25">
        <v>2.25</v>
      </c>
      <c r="I15" s="26"/>
    </row>
    <row r="16" spans="1:13" s="24" customFormat="1">
      <c r="A16" s="24">
        <v>11</v>
      </c>
      <c r="C16" s="24" t="s">
        <v>25</v>
      </c>
      <c r="E16" s="24" t="s">
        <v>33</v>
      </c>
      <c r="G16" s="25">
        <v>3</v>
      </c>
      <c r="H16" s="25">
        <v>0.33</v>
      </c>
      <c r="I16" s="27" t="s">
        <v>37</v>
      </c>
    </row>
    <row r="17" spans="1:9" s="24" customFormat="1">
      <c r="A17" s="24">
        <v>12</v>
      </c>
      <c r="C17" s="24" t="s">
        <v>38</v>
      </c>
      <c r="E17" s="24" t="s">
        <v>24</v>
      </c>
      <c r="G17" s="25">
        <v>48</v>
      </c>
      <c r="H17" s="25">
        <v>3</v>
      </c>
      <c r="I17" s="27" t="s">
        <v>39</v>
      </c>
    </row>
    <row r="18" spans="1:9" s="24" customFormat="1">
      <c r="A18" s="24">
        <v>13</v>
      </c>
      <c r="C18" s="24" t="s">
        <v>38</v>
      </c>
      <c r="E18" s="24" t="s">
        <v>40</v>
      </c>
      <c r="G18" s="25">
        <v>28</v>
      </c>
      <c r="H18" s="25">
        <v>2</v>
      </c>
      <c r="I18" s="26" t="s">
        <v>41</v>
      </c>
    </row>
    <row r="19" spans="1:9" s="24" customFormat="1">
      <c r="A19" s="24">
        <v>14</v>
      </c>
      <c r="C19" s="24" t="s">
        <v>25</v>
      </c>
      <c r="E19" s="24" t="s">
        <v>35</v>
      </c>
      <c r="G19" s="25">
        <v>3</v>
      </c>
      <c r="H19" s="25">
        <v>0.33</v>
      </c>
      <c r="I19" s="26"/>
    </row>
    <row r="20" spans="1:9" s="24" customFormat="1">
      <c r="A20" s="24">
        <v>15</v>
      </c>
      <c r="C20" s="24" t="s">
        <v>25</v>
      </c>
      <c r="E20" s="24" t="s">
        <v>36</v>
      </c>
      <c r="G20" s="25">
        <v>24</v>
      </c>
      <c r="H20" s="25">
        <v>1.75</v>
      </c>
      <c r="I20" s="26"/>
    </row>
    <row r="21" spans="1:9" s="24" customFormat="1">
      <c r="A21" s="24">
        <v>16</v>
      </c>
      <c r="C21" s="24" t="s">
        <v>26</v>
      </c>
      <c r="E21" s="24" t="s">
        <v>33</v>
      </c>
      <c r="G21" s="25">
        <v>3</v>
      </c>
      <c r="H21" s="25">
        <v>0.33</v>
      </c>
      <c r="I21" s="26"/>
    </row>
    <row r="22" spans="1:9" s="24" customFormat="1">
      <c r="A22" s="24">
        <v>17</v>
      </c>
      <c r="C22" s="24" t="s">
        <v>42</v>
      </c>
      <c r="E22" s="24" t="s">
        <v>40</v>
      </c>
      <c r="G22" s="25">
        <v>44</v>
      </c>
      <c r="H22" s="25">
        <v>3</v>
      </c>
      <c r="I22" s="26"/>
    </row>
    <row r="23" spans="1:9" s="24" customFormat="1">
      <c r="A23" s="24">
        <v>18</v>
      </c>
      <c r="C23" s="24" t="s">
        <v>26</v>
      </c>
      <c r="E23" s="24" t="s">
        <v>35</v>
      </c>
      <c r="G23" s="25">
        <v>3</v>
      </c>
      <c r="H23" s="25">
        <v>0.33</v>
      </c>
      <c r="I23" s="26"/>
    </row>
    <row r="24" spans="1:9" s="24" customFormat="1">
      <c r="A24" s="24">
        <v>17</v>
      </c>
      <c r="C24" s="24" t="s">
        <v>26</v>
      </c>
      <c r="E24" s="24" t="s">
        <v>43</v>
      </c>
      <c r="G24" s="25" t="s">
        <v>44</v>
      </c>
      <c r="H24" s="25">
        <v>2.75</v>
      </c>
      <c r="I24" s="26"/>
    </row>
    <row r="25" spans="1:9" s="24" customFormat="1">
      <c r="A25" s="24">
        <v>18</v>
      </c>
      <c r="C25" s="24" t="s">
        <v>27</v>
      </c>
      <c r="E25" s="24" t="s">
        <v>33</v>
      </c>
      <c r="G25" s="25">
        <v>3</v>
      </c>
      <c r="H25" s="25">
        <v>0.33</v>
      </c>
      <c r="I25" s="26"/>
    </row>
    <row r="26" spans="1:9" ht="16" thickBot="1">
      <c r="A26" s="24">
        <v>19</v>
      </c>
      <c r="C26" s="24" t="s">
        <v>45</v>
      </c>
      <c r="E26" s="24" t="s">
        <v>40</v>
      </c>
      <c r="G26" s="30">
        <v>36</v>
      </c>
      <c r="H26" s="31">
        <v>2.25</v>
      </c>
      <c r="I26" s="32"/>
    </row>
    <row r="27" spans="1:9" ht="16" thickBot="1">
      <c r="A27" s="24">
        <v>20</v>
      </c>
      <c r="C27" s="24" t="s">
        <v>27</v>
      </c>
      <c r="E27" s="24" t="s">
        <v>35</v>
      </c>
      <c r="G27" s="33">
        <v>3</v>
      </c>
      <c r="H27" s="34">
        <v>0.33</v>
      </c>
      <c r="I27" s="35"/>
    </row>
    <row r="28" spans="1:9" ht="16" thickBot="1">
      <c r="A28" s="24">
        <v>21</v>
      </c>
      <c r="C28" s="24" t="s">
        <v>27</v>
      </c>
      <c r="E28" s="24" t="s">
        <v>46</v>
      </c>
      <c r="G28" s="34" t="s">
        <v>47</v>
      </c>
      <c r="H28" s="34">
        <v>2.25</v>
      </c>
      <c r="I28" s="35"/>
    </row>
    <row r="29" spans="1:9" ht="16" thickBot="1">
      <c r="A29" s="24">
        <v>22</v>
      </c>
      <c r="C29" s="24" t="s">
        <v>29</v>
      </c>
      <c r="E29" s="24" t="s">
        <v>40</v>
      </c>
      <c r="G29" s="33">
        <v>36</v>
      </c>
      <c r="H29" s="34">
        <v>2.25</v>
      </c>
      <c r="I29" s="35"/>
    </row>
    <row r="30" spans="1:9" ht="16" thickBot="1">
      <c r="A30" s="24">
        <v>23</v>
      </c>
      <c r="C30" s="24" t="s">
        <v>31</v>
      </c>
      <c r="E30" s="24" t="s">
        <v>40</v>
      </c>
      <c r="G30" s="33">
        <v>16</v>
      </c>
      <c r="H30" s="34">
        <v>1</v>
      </c>
      <c r="I30" s="35"/>
    </row>
    <row r="31" spans="1:9">
      <c r="A31" s="24"/>
      <c r="C31" s="24"/>
      <c r="E31" s="24"/>
      <c r="G31" s="36"/>
      <c r="H31" s="37">
        <v>40.39</v>
      </c>
    </row>
    <row r="32" spans="1:9">
      <c r="A32" s="24"/>
      <c r="C32" s="24"/>
      <c r="E32" s="24"/>
      <c r="G32" s="36"/>
    </row>
    <row r="33" spans="1:13" ht="18">
      <c r="G33" s="19" t="s">
        <v>48</v>
      </c>
      <c r="J33" s="20" t="s">
        <v>16</v>
      </c>
    </row>
    <row r="34" spans="1:13">
      <c r="A34" s="21" t="s">
        <v>17</v>
      </c>
      <c r="B34" s="21"/>
      <c r="C34" s="21" t="s">
        <v>0</v>
      </c>
      <c r="D34" s="21"/>
      <c r="E34" s="21" t="s">
        <v>18</v>
      </c>
      <c r="K34" s="21" t="s">
        <v>22</v>
      </c>
      <c r="M34">
        <v>4</v>
      </c>
    </row>
    <row r="36" spans="1:13">
      <c r="A36" s="24">
        <v>1</v>
      </c>
      <c r="B36" s="24"/>
      <c r="C36" s="24" t="s">
        <v>49</v>
      </c>
      <c r="D36" s="24"/>
      <c r="E36" s="24" t="s">
        <v>24</v>
      </c>
      <c r="F36" s="24"/>
      <c r="G36" s="25">
        <v>22</v>
      </c>
      <c r="H36" s="25">
        <v>1.5</v>
      </c>
      <c r="I36" s="26">
        <v>1835</v>
      </c>
    </row>
    <row r="37" spans="1:13">
      <c r="A37" s="24">
        <v>2</v>
      </c>
      <c r="B37" s="24"/>
      <c r="C37" s="24" t="s">
        <v>50</v>
      </c>
      <c r="D37" s="24"/>
      <c r="E37" s="24" t="s">
        <v>24</v>
      </c>
      <c r="F37" s="24"/>
      <c r="G37" s="25">
        <v>24</v>
      </c>
      <c r="H37" s="25">
        <v>1.75</v>
      </c>
      <c r="I37" s="26">
        <v>1945</v>
      </c>
    </row>
    <row r="38" spans="1:13">
      <c r="A38" s="24">
        <v>3</v>
      </c>
      <c r="B38" s="24"/>
      <c r="C38" s="24" t="s">
        <v>51</v>
      </c>
      <c r="D38" s="24"/>
      <c r="E38" s="24" t="s">
        <v>24</v>
      </c>
      <c r="F38" s="24"/>
      <c r="G38" s="25">
        <v>25</v>
      </c>
      <c r="H38" s="25">
        <v>1.75</v>
      </c>
      <c r="I38" s="26">
        <v>2120</v>
      </c>
    </row>
    <row r="39" spans="1:13">
      <c r="A39" s="24">
        <v>4</v>
      </c>
      <c r="B39" s="24"/>
      <c r="C39" s="24" t="s">
        <v>52</v>
      </c>
      <c r="D39" s="24"/>
      <c r="E39" s="24" t="s">
        <v>24</v>
      </c>
      <c r="F39" s="24"/>
      <c r="G39" s="25">
        <v>36</v>
      </c>
      <c r="H39" s="25">
        <v>2.25</v>
      </c>
      <c r="I39" s="27" t="s">
        <v>53</v>
      </c>
    </row>
    <row r="40" spans="1:13">
      <c r="A40" s="24">
        <v>5</v>
      </c>
      <c r="B40" s="24"/>
      <c r="C40" s="24" t="s">
        <v>54</v>
      </c>
      <c r="D40" s="24"/>
      <c r="E40" s="24" t="s">
        <v>24</v>
      </c>
      <c r="F40" s="24"/>
      <c r="G40" s="25">
        <v>30</v>
      </c>
      <c r="H40" s="25">
        <v>2</v>
      </c>
      <c r="I40" s="27" t="s">
        <v>55</v>
      </c>
    </row>
    <row r="41" spans="1:13">
      <c r="A41" s="24">
        <v>6</v>
      </c>
      <c r="B41" s="24"/>
      <c r="C41" s="24" t="s">
        <v>54</v>
      </c>
      <c r="D41" s="24"/>
      <c r="E41" s="24" t="s">
        <v>33</v>
      </c>
      <c r="F41" s="24"/>
      <c r="G41" s="25">
        <v>3</v>
      </c>
      <c r="H41" s="25">
        <v>0.33</v>
      </c>
      <c r="I41" s="27" t="s">
        <v>56</v>
      </c>
    </row>
    <row r="42" spans="1:13">
      <c r="A42" s="24">
        <v>7</v>
      </c>
      <c r="B42" s="24"/>
      <c r="C42" s="24" t="s">
        <v>57</v>
      </c>
      <c r="D42" s="24"/>
      <c r="E42" s="24" t="s">
        <v>24</v>
      </c>
      <c r="F42" s="24"/>
      <c r="G42" s="28">
        <v>50</v>
      </c>
      <c r="H42" s="28">
        <v>3.25</v>
      </c>
      <c r="I42" s="38" t="s">
        <v>58</v>
      </c>
    </row>
    <row r="43" spans="1:13">
      <c r="A43" s="24">
        <v>8</v>
      </c>
      <c r="B43" s="24"/>
      <c r="C43" s="24" t="s">
        <v>54</v>
      </c>
      <c r="D43" s="24"/>
      <c r="E43" s="24" t="s">
        <v>59</v>
      </c>
      <c r="F43" s="24"/>
      <c r="G43" s="25">
        <v>3</v>
      </c>
      <c r="H43" s="25">
        <v>0.33</v>
      </c>
      <c r="I43" s="27" t="s">
        <v>60</v>
      </c>
    </row>
    <row r="44" spans="1:13">
      <c r="A44" s="24">
        <v>9</v>
      </c>
      <c r="B44" s="24"/>
      <c r="C44" s="24" t="s">
        <v>54</v>
      </c>
      <c r="D44" s="24"/>
      <c r="E44" s="24" t="s">
        <v>36</v>
      </c>
      <c r="F44" s="24"/>
      <c r="G44" s="25">
        <v>36</v>
      </c>
      <c r="H44" s="25">
        <v>2.25</v>
      </c>
      <c r="I44" s="26" t="s">
        <v>41</v>
      </c>
    </row>
    <row r="45" spans="1:13">
      <c r="A45" s="24">
        <v>10</v>
      </c>
      <c r="B45" s="24"/>
      <c r="C45" s="24" t="s">
        <v>52</v>
      </c>
      <c r="D45" s="24"/>
      <c r="E45" s="24" t="s">
        <v>33</v>
      </c>
      <c r="F45" s="24"/>
      <c r="G45" s="25">
        <v>3</v>
      </c>
      <c r="H45" s="25">
        <v>0.33</v>
      </c>
      <c r="I45" s="26"/>
    </row>
    <row r="46" spans="1:13">
      <c r="A46" s="24">
        <v>11</v>
      </c>
      <c r="B46" s="24"/>
      <c r="C46" s="24" t="s">
        <v>61</v>
      </c>
      <c r="D46" s="24"/>
      <c r="E46" s="24" t="s">
        <v>24</v>
      </c>
      <c r="F46" s="24"/>
      <c r="G46" s="25">
        <v>48</v>
      </c>
      <c r="H46" s="25">
        <v>3</v>
      </c>
      <c r="I46" s="26"/>
    </row>
    <row r="47" spans="1:13">
      <c r="A47" s="24">
        <v>12</v>
      </c>
      <c r="B47" s="24"/>
      <c r="C47" s="24" t="s">
        <v>52</v>
      </c>
      <c r="D47" s="24"/>
      <c r="E47" s="24" t="s">
        <v>35</v>
      </c>
      <c r="F47" s="24"/>
      <c r="G47" s="25">
        <v>3</v>
      </c>
      <c r="H47" s="25">
        <v>0.33</v>
      </c>
      <c r="I47" s="26"/>
    </row>
    <row r="48" spans="1:13">
      <c r="A48" s="24">
        <v>13</v>
      </c>
      <c r="B48" s="24"/>
      <c r="C48" s="24" t="s">
        <v>52</v>
      </c>
      <c r="D48" s="24"/>
      <c r="E48" s="24" t="s">
        <v>36</v>
      </c>
      <c r="F48" s="24"/>
      <c r="G48" s="25">
        <v>36</v>
      </c>
      <c r="H48" s="25">
        <v>2.25</v>
      </c>
      <c r="I48" s="26"/>
    </row>
    <row r="49" spans="1:9">
      <c r="A49" s="24">
        <v>14</v>
      </c>
      <c r="B49" s="24"/>
      <c r="C49" s="24" t="s">
        <v>51</v>
      </c>
      <c r="D49" s="24"/>
      <c r="E49" s="24" t="s">
        <v>33</v>
      </c>
      <c r="F49" s="24"/>
      <c r="G49" s="25">
        <v>3</v>
      </c>
      <c r="H49" s="25">
        <v>0.33</v>
      </c>
      <c r="I49" s="26"/>
    </row>
    <row r="50" spans="1:9">
      <c r="A50" s="24">
        <v>15</v>
      </c>
      <c r="B50" s="24"/>
      <c r="C50" s="24" t="s">
        <v>62</v>
      </c>
      <c r="D50" s="24"/>
      <c r="E50" s="24" t="s">
        <v>24</v>
      </c>
      <c r="F50" s="24"/>
      <c r="G50" s="25">
        <v>36</v>
      </c>
      <c r="H50" s="25">
        <v>2.25</v>
      </c>
      <c r="I50" s="26"/>
    </row>
    <row r="51" spans="1:9">
      <c r="A51" s="24">
        <v>16</v>
      </c>
      <c r="B51" s="24"/>
      <c r="C51" s="24" t="s">
        <v>62</v>
      </c>
      <c r="D51" s="24"/>
      <c r="E51" s="24" t="s">
        <v>63</v>
      </c>
      <c r="F51" s="24"/>
      <c r="G51" s="25">
        <v>38</v>
      </c>
      <c r="H51" s="25">
        <v>0.33</v>
      </c>
      <c r="I51" s="26"/>
    </row>
    <row r="52" spans="1:9">
      <c r="A52" s="24">
        <v>17</v>
      </c>
      <c r="B52" s="24"/>
      <c r="C52" s="24" t="s">
        <v>51</v>
      </c>
      <c r="D52" s="24"/>
      <c r="E52" s="24" t="s">
        <v>35</v>
      </c>
      <c r="F52" s="24"/>
      <c r="G52" s="25">
        <v>3</v>
      </c>
      <c r="H52" s="25">
        <v>4</v>
      </c>
      <c r="I52" s="26"/>
    </row>
    <row r="53" spans="1:9">
      <c r="A53" s="24">
        <v>18</v>
      </c>
      <c r="B53" s="24"/>
      <c r="C53" s="24" t="s">
        <v>51</v>
      </c>
      <c r="D53" s="24"/>
      <c r="E53" s="24" t="s">
        <v>63</v>
      </c>
      <c r="F53" s="24"/>
      <c r="G53" s="25">
        <v>58</v>
      </c>
      <c r="H53" s="25">
        <v>4</v>
      </c>
      <c r="I53" s="26"/>
    </row>
    <row r="54" spans="1:9">
      <c r="A54" s="24">
        <v>19</v>
      </c>
      <c r="B54" s="24"/>
      <c r="C54" s="24" t="s">
        <v>61</v>
      </c>
      <c r="D54" s="24"/>
      <c r="E54" s="24" t="s">
        <v>33</v>
      </c>
      <c r="F54" s="24"/>
      <c r="G54" s="25">
        <v>3</v>
      </c>
      <c r="H54" s="25">
        <v>3</v>
      </c>
      <c r="I54" s="26"/>
    </row>
    <row r="55" spans="1:9" ht="16" thickBot="1">
      <c r="A55" s="24">
        <v>20</v>
      </c>
      <c r="C55" s="24" t="s">
        <v>61</v>
      </c>
      <c r="E55" s="24" t="s">
        <v>24</v>
      </c>
      <c r="G55" s="30">
        <v>48</v>
      </c>
      <c r="H55" s="31">
        <v>3</v>
      </c>
      <c r="I55" s="32"/>
    </row>
    <row r="56" spans="1:9" ht="16" thickBot="1">
      <c r="A56" s="24">
        <v>21</v>
      </c>
      <c r="C56" s="24" t="s">
        <v>52</v>
      </c>
      <c r="E56" s="24" t="s">
        <v>35</v>
      </c>
      <c r="G56" s="34">
        <v>3</v>
      </c>
      <c r="H56" s="34">
        <v>0.33</v>
      </c>
      <c r="I56" s="35"/>
    </row>
    <row r="57" spans="1:9" ht="16" thickBot="1">
      <c r="A57" s="24">
        <v>22</v>
      </c>
      <c r="C57" s="24" t="s">
        <v>52</v>
      </c>
      <c r="E57" s="24" t="s">
        <v>63</v>
      </c>
      <c r="G57" s="33" t="s">
        <v>64</v>
      </c>
      <c r="H57" s="34">
        <v>2.25</v>
      </c>
      <c r="I57" s="35"/>
    </row>
    <row r="58" spans="1:9" ht="16" thickBot="1">
      <c r="A58" s="24"/>
      <c r="C58" s="24"/>
      <c r="E58" s="24"/>
      <c r="G58" s="33"/>
      <c r="H58" s="34"/>
      <c r="I58" s="35"/>
    </row>
    <row r="59" spans="1:9" ht="16" thickBot="1">
      <c r="A59" s="24"/>
      <c r="C59" s="24"/>
      <c r="E59" s="24"/>
      <c r="G59" s="33"/>
      <c r="H59" s="34"/>
      <c r="I59" s="35"/>
    </row>
    <row r="60" spans="1:9" ht="16" thickBot="1">
      <c r="A60" s="24"/>
      <c r="C60" s="24"/>
      <c r="E60" s="24"/>
      <c r="G60" s="33"/>
      <c r="H60" s="34"/>
      <c r="I60" s="35"/>
    </row>
    <row r="61" spans="1:9">
      <c r="H61" s="37"/>
    </row>
  </sheetData>
  <mergeCells count="1">
    <mergeCell ref="B3:C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2" sqref="A22"/>
    </sheetView>
  </sheetViews>
  <sheetFormatPr baseColWidth="10" defaultColWidth="8.83203125" defaultRowHeight="15" x14ac:dyDescent="0"/>
  <cols>
    <col min="1" max="1" width="14.5" bestFit="1" customWidth="1"/>
  </cols>
  <sheetData>
    <row r="1" spans="1:3">
      <c r="B1" t="s">
        <v>76</v>
      </c>
      <c r="C1" t="s">
        <v>71</v>
      </c>
    </row>
    <row r="2" spans="1:3">
      <c r="A2">
        <f>'[1]Strait Ship'!$E$1</f>
        <v>0</v>
      </c>
      <c r="B2" s="59" t="e">
        <f>'[1]Strait Ship'!$A$3</f>
        <v>#DIV/0!</v>
      </c>
      <c r="C2" s="59" t="e">
        <f>'[1]Strait Ship'!$B$3</f>
        <v>#DIV/0!</v>
      </c>
    </row>
    <row r="3" spans="1:3">
      <c r="A3" s="59">
        <f>'[1]Strait Ship'!$G$1</f>
        <v>0</v>
      </c>
      <c r="B3" s="59" t="e">
        <f>'[1]Strait Ship'!$A$4</f>
        <v>#DIV/0!</v>
      </c>
      <c r="C3" s="59" t="e">
        <f>'[1]Strait Ship'!$B$4</f>
        <v>#DIV/0!</v>
      </c>
    </row>
    <row r="4" spans="1:3">
      <c r="A4" s="59">
        <f>'[1]Strait Ship'!$I$1</f>
        <v>0</v>
      </c>
      <c r="B4" s="59" t="e">
        <f>'[1]Strait Ship'!$A$5</f>
        <v>#DIV/0!</v>
      </c>
      <c r="C4" s="59" t="e">
        <f>'[1]Strait Ship'!$B$5</f>
        <v>#DIV/0!</v>
      </c>
    </row>
    <row r="5" spans="1:3">
      <c r="A5" s="59">
        <f>'[1]Strait Ship'!$K$1</f>
        <v>0</v>
      </c>
      <c r="B5" s="59" t="e">
        <f>'[1]Strait Ship'!$A$6</f>
        <v>#DIV/0!</v>
      </c>
      <c r="C5" s="59" t="e">
        <f>'[1]Strait Ship'!$B$6</f>
        <v>#DIV/0!</v>
      </c>
    </row>
    <row r="6" spans="1:3">
      <c r="A6" s="59">
        <f>'[1]Strait Ship'!$M$1</f>
        <v>0</v>
      </c>
      <c r="B6" s="59" t="e">
        <f>'[1]Strait Ship'!$A$7</f>
        <v>#DIV/0!</v>
      </c>
      <c r="C6" s="59" t="e">
        <f>'[1]Strait Ship'!$B$7</f>
        <v>#DIV/0!</v>
      </c>
    </row>
    <row r="7" spans="1:3">
      <c r="A7" s="59">
        <f>'[1]Strait Ship'!$O$1</f>
        <v>0</v>
      </c>
      <c r="B7" s="59" t="e">
        <f>'[1]Strait Ship'!$A$8</f>
        <v>#DIV/0!</v>
      </c>
      <c r="C7" s="59" t="e">
        <f>'[1]Strait Ship'!$B$8</f>
        <v>#DIV/0!</v>
      </c>
    </row>
    <row r="8" spans="1:3">
      <c r="A8" s="59" t="str">
        <f>'[1]Strait Ship'!$Q$1</f>
        <v>Mike Alberta</v>
      </c>
      <c r="B8" s="59">
        <f>'[1]Strait Ship'!$A$9</f>
        <v>25.506216696269984</v>
      </c>
      <c r="C8" s="59">
        <f>'[1]Strait Ship'!$B$9</f>
        <v>22.820143884892087</v>
      </c>
    </row>
    <row r="9" spans="1:3">
      <c r="A9" s="59" t="str">
        <f>'[1]Strait Ship'!$S$1</f>
        <v>John Alberta</v>
      </c>
      <c r="B9" s="59">
        <f>'[1]Strait Ship'!$A$10</f>
        <v>25.192629815745391</v>
      </c>
      <c r="C9" s="59">
        <f>'[1]Strait Ship'!$B$10</f>
        <v>20.154241645244216</v>
      </c>
    </row>
    <row r="10" spans="1:3">
      <c r="A10" s="59" t="str">
        <f>'[1]Strait Ship'!$U$1</f>
        <v>Billy Fussell</v>
      </c>
      <c r="B10" s="59">
        <f>'[1]Strait Ship'!$A$11</f>
        <v>17.2</v>
      </c>
      <c r="C10" s="59">
        <f>'[1]Strait Ship'!$B$11</f>
        <v>11.555555555555555</v>
      </c>
    </row>
    <row r="11" spans="1:3">
      <c r="A11" s="59" t="str">
        <f>'[1]Strait Ship'!$W$1</f>
        <v>Lue Naylor</v>
      </c>
      <c r="B11" s="59">
        <f>'[1]Strait Ship'!$A$12</f>
        <v>22.074074074074073</v>
      </c>
      <c r="C11" s="59">
        <f>'[1]Strait Ship'!$B$12</f>
        <v>19.404255319148938</v>
      </c>
    </row>
    <row r="12" spans="1:3">
      <c r="A12" s="59" t="str">
        <f>'[1]Strait Ship'!$Y$1</f>
        <v>Larry Schmidt</v>
      </c>
      <c r="B12" s="59">
        <f>'[1]Strait Ship'!$A$13</f>
        <v>10.545454545454545</v>
      </c>
      <c r="C12" s="59" t="e">
        <f>'[1]Strait Ship'!$B$13</f>
        <v>#DIV/0!</v>
      </c>
    </row>
    <row r="13" spans="1:3">
      <c r="A13" s="59" t="str">
        <f>'[1]Strait Ship'!$AA$1</f>
        <v>Darrell Singleton</v>
      </c>
      <c r="B13" s="59">
        <f>'[1]Strait Ship'!$A$14</f>
        <v>19.25</v>
      </c>
      <c r="C13" s="59">
        <f>'[1]Strait Ship'!$B$14</f>
        <v>15.875</v>
      </c>
    </row>
    <row r="14" spans="1:3">
      <c r="A14" s="59" t="str">
        <f>'[1]Strait Ship'!$AC$1</f>
        <v>Joe Butler</v>
      </c>
      <c r="B14" s="59" t="e">
        <f>'[1]Strait Ship'!$A$15</f>
        <v>#DIV/0!</v>
      </c>
      <c r="C14" s="59" t="e">
        <f>'[1]Strait Ship'!$B$15</f>
        <v>#DIV/0!</v>
      </c>
    </row>
    <row r="15" spans="1:3">
      <c r="A15" s="59" t="str">
        <f>'[1]Strait Ship'!$AE$1</f>
        <v>Gary Ruple</v>
      </c>
      <c r="B15" s="59">
        <f>'[1]Strait Ship'!$A$16</f>
        <v>17.333333333333332</v>
      </c>
      <c r="C15" s="59">
        <f>'[1]Strait Ship'!$B$16</f>
        <v>13.523809523809524</v>
      </c>
    </row>
    <row r="16" spans="1:3">
      <c r="A16" s="59" t="str">
        <f>'[1]Strait Ship'!$AG$1</f>
        <v>Beano Kidd</v>
      </c>
      <c r="B16" s="59">
        <f>'[1]Strait Ship'!$A$17</f>
        <v>8.5714285714285712</v>
      </c>
      <c r="C16" s="59">
        <f>'[1]Strait Ship'!$B$17</f>
        <v>9.3333333333333339</v>
      </c>
    </row>
    <row r="17" spans="1:3">
      <c r="A17" s="59" t="str">
        <f>'[1]Strait Ship'!$AI$1</f>
        <v>Mike Hickman</v>
      </c>
      <c r="B17" s="59">
        <f>'[1]Strait Ship'!$A$18</f>
        <v>13.789473684210526</v>
      </c>
      <c r="C17" s="59">
        <f>'[1]Strait Ship'!$B$18</f>
        <v>15.238095238095237</v>
      </c>
    </row>
    <row r="18" spans="1:3">
      <c r="A18" s="59" t="str">
        <f>'[1]Strait Ship'!$AK$1</f>
        <v>Tony Razo</v>
      </c>
      <c r="B18" s="59">
        <f>'[1]Strait Ship'!$A$19</f>
        <v>22.612244897959183</v>
      </c>
      <c r="C18" s="59">
        <f>'[1]Strait Ship'!$B$19</f>
        <v>18.756756756756758</v>
      </c>
    </row>
    <row r="19" spans="1:3">
      <c r="A19" t="str">
        <f>'[1]Strait Ship'!$AM$1</f>
        <v>Kurt Jones</v>
      </c>
      <c r="B19" s="59">
        <f>'[1]Strait Ship'!$A$20</f>
        <v>20</v>
      </c>
      <c r="C19" s="59">
        <f>'[1]Strait Ship'!$B$20</f>
        <v>17.444444444444443</v>
      </c>
    </row>
    <row r="20" spans="1:3">
      <c r="A20" t="str">
        <f>'[1]Strait Ship'!$AO$1</f>
        <v>Curt Burg</v>
      </c>
      <c r="B20" s="59">
        <f>'[1]Strait Ship'!$A$21</f>
        <v>19.5</v>
      </c>
      <c r="C20" s="59">
        <f>'[1]Strait Ship'!$B$21</f>
        <v>17.727272727272727</v>
      </c>
    </row>
    <row r="21" spans="1:3">
      <c r="A21" t="str">
        <f>'[1]Strait Ship'!$AQ$1</f>
        <v>Joe Razo</v>
      </c>
      <c r="B21" s="59">
        <f>'[1]Strait Ship'!$A$22</f>
        <v>22.758620689655171</v>
      </c>
      <c r="C21" s="59">
        <f>'[1]Strait Ship'!$B$22</f>
        <v>17.93548387096774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Middleton</dc:creator>
  <cp:lastModifiedBy>Amanda Morral</cp:lastModifiedBy>
  <cp:lastPrinted>2017-01-25T13:34:42Z</cp:lastPrinted>
  <dcterms:created xsi:type="dcterms:W3CDTF">2016-11-27T18:54:06Z</dcterms:created>
  <dcterms:modified xsi:type="dcterms:W3CDTF">2017-06-16T14:52:42Z</dcterms:modified>
</cp:coreProperties>
</file>